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minimized="1" xWindow="0" yWindow="180" windowWidth="20730" windowHeight="8940" tabRatio="771" firstSheet="3" activeTab="3"/>
  </bookViews>
  <sheets>
    <sheet name="гз" sheetId="5" r:id="rId1"/>
    <sheet name="гз (2)01,02,2024" sheetId="7" r:id="rId2"/>
    <sheet name="гз (2)01,03,24 (2)" sheetId="8" r:id="rId3"/>
    <sheet name="гз (2)01,12,24 (11)" sheetId="17" r:id="rId4"/>
    <sheet name="Лист1" sheetId="6" r:id="rId5"/>
  </sheets>
  <externalReferences>
    <externalReference r:id="rId6"/>
  </externalReferences>
  <definedNames>
    <definedName name="Способ">'[1]Способ закупки'!$A$1:$A$14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4" i="17" l="1"/>
  <c r="D174" i="17"/>
  <c r="K172" i="17"/>
  <c r="K173" i="17"/>
  <c r="N100" i="17" l="1"/>
  <c r="D108" i="17"/>
  <c r="D151" i="17"/>
  <c r="D160" i="17"/>
  <c r="K160" i="17" l="1"/>
  <c r="N159" i="17"/>
  <c r="N150" i="17"/>
  <c r="L118" i="17"/>
  <c r="K110" i="17"/>
  <c r="K105" i="17"/>
  <c r="L173" i="17" l="1"/>
  <c r="K171" i="17"/>
  <c r="L170" i="17"/>
  <c r="K170" i="17"/>
  <c r="H170" i="17"/>
  <c r="E170" i="17"/>
  <c r="D170" i="17"/>
  <c r="N169" i="17"/>
  <c r="M168" i="17"/>
  <c r="M170" i="17" s="1"/>
  <c r="N167" i="17"/>
  <c r="N166" i="17"/>
  <c r="N165" i="17"/>
  <c r="N164" i="17"/>
  <c r="N163" i="17"/>
  <c r="N162" i="17"/>
  <c r="N161" i="17"/>
  <c r="M160" i="17"/>
  <c r="N158" i="17"/>
  <c r="L157" i="17"/>
  <c r="L160" i="17" s="1"/>
  <c r="N155" i="17"/>
  <c r="N154" i="17"/>
  <c r="M153" i="17"/>
  <c r="L153" i="17"/>
  <c r="K153" i="17"/>
  <c r="D153" i="17"/>
  <c r="N152" i="17"/>
  <c r="N153" i="17" s="1"/>
  <c r="M151" i="17"/>
  <c r="E151" i="17"/>
  <c r="N149" i="17"/>
  <c r="N148" i="17"/>
  <c r="N147" i="17"/>
  <c r="N146" i="17"/>
  <c r="N145" i="17"/>
  <c r="K144" i="17"/>
  <c r="N143" i="17"/>
  <c r="N142" i="17"/>
  <c r="N141" i="17"/>
  <c r="N140" i="17"/>
  <c r="N139" i="17"/>
  <c r="L138" i="17"/>
  <c r="N138" i="17" s="1"/>
  <c r="K137" i="17"/>
  <c r="N136" i="17"/>
  <c r="K135" i="17"/>
  <c r="N134" i="17"/>
  <c r="N133" i="17"/>
  <c r="N132" i="17"/>
  <c r="L131" i="17"/>
  <c r="N131" i="17" s="1"/>
  <c r="K130" i="17"/>
  <c r="N129" i="17"/>
  <c r="L128" i="17"/>
  <c r="N128" i="17" s="1"/>
  <c r="L127" i="17"/>
  <c r="N127" i="17" s="1"/>
  <c r="L126" i="17"/>
  <c r="K126" i="17"/>
  <c r="L125" i="17"/>
  <c r="K125" i="17"/>
  <c r="L124" i="17"/>
  <c r="K124" i="17"/>
  <c r="N123" i="17"/>
  <c r="N122" i="17"/>
  <c r="N121" i="17"/>
  <c r="L120" i="17"/>
  <c r="N120" i="17" s="1"/>
  <c r="L119" i="17"/>
  <c r="N119" i="17" s="1"/>
  <c r="N118" i="17"/>
  <c r="L117" i="17"/>
  <c r="N117" i="17" s="1"/>
  <c r="L116" i="17"/>
  <c r="N116" i="17" s="1"/>
  <c r="N115" i="17"/>
  <c r="N114" i="17"/>
  <c r="L113" i="17"/>
  <c r="N113" i="17" s="1"/>
  <c r="N112" i="17"/>
  <c r="L110" i="17"/>
  <c r="D110" i="17"/>
  <c r="L108" i="17"/>
  <c r="K108" i="17"/>
  <c r="N107" i="17"/>
  <c r="N106" i="17"/>
  <c r="L105" i="17"/>
  <c r="N104" i="17"/>
  <c r="M102" i="17"/>
  <c r="M105" i="17" s="1"/>
  <c r="K99" i="17"/>
  <c r="L99" i="17" s="1"/>
  <c r="K98" i="17"/>
  <c r="K97" i="17"/>
  <c r="L97" i="17" s="1"/>
  <c r="N97" i="17" s="1"/>
  <c r="K96" i="17"/>
  <c r="L96" i="17" s="1"/>
  <c r="N96" i="17" s="1"/>
  <c r="K95" i="17"/>
  <c r="L95" i="17" s="1"/>
  <c r="N95" i="17" s="1"/>
  <c r="K94" i="17"/>
  <c r="L94" i="17" s="1"/>
  <c r="K93" i="17"/>
  <c r="K92" i="17"/>
  <c r="L92" i="17" s="1"/>
  <c r="N92" i="17" s="1"/>
  <c r="K91" i="17"/>
  <c r="L91" i="17" s="1"/>
  <c r="N91" i="17" s="1"/>
  <c r="K90" i="17"/>
  <c r="E89" i="17"/>
  <c r="D89" i="17"/>
  <c r="K87" i="17"/>
  <c r="K86" i="17"/>
  <c r="L86" i="17" s="1"/>
  <c r="N86" i="17" s="1"/>
  <c r="K85" i="17"/>
  <c r="L85" i="17" s="1"/>
  <c r="N85" i="17" s="1"/>
  <c r="K84" i="17"/>
  <c r="L84" i="17" s="1"/>
  <c r="K83" i="17"/>
  <c r="K82" i="17"/>
  <c r="L82" i="17" s="1"/>
  <c r="N82" i="17" s="1"/>
  <c r="K81" i="17"/>
  <c r="L81" i="17" s="1"/>
  <c r="N81" i="17" s="1"/>
  <c r="K80" i="17"/>
  <c r="K79" i="17"/>
  <c r="K78" i="17"/>
  <c r="L78" i="17" s="1"/>
  <c r="N78" i="17" s="1"/>
  <c r="K77" i="17"/>
  <c r="L77" i="17" s="1"/>
  <c r="N77" i="17" s="1"/>
  <c r="K76" i="17"/>
  <c r="K75" i="17"/>
  <c r="K74" i="17"/>
  <c r="L74" i="17" s="1"/>
  <c r="M73" i="17"/>
  <c r="E73" i="17"/>
  <c r="D73" i="17"/>
  <c r="K72" i="17"/>
  <c r="K71" i="17"/>
  <c r="L71" i="17" s="1"/>
  <c r="M70" i="17"/>
  <c r="E70" i="17"/>
  <c r="D70" i="17"/>
  <c r="K69" i="17"/>
  <c r="K68" i="17"/>
  <c r="L68" i="17" s="1"/>
  <c r="N68" i="17" s="1"/>
  <c r="K67" i="17"/>
  <c r="L67" i="17" s="1"/>
  <c r="N67" i="17" s="1"/>
  <c r="K66" i="17"/>
  <c r="K65" i="17"/>
  <c r="K64" i="17"/>
  <c r="L64" i="17" s="1"/>
  <c r="N64" i="17" s="1"/>
  <c r="K63" i="17"/>
  <c r="L63" i="17" s="1"/>
  <c r="N63" i="17" s="1"/>
  <c r="K62" i="17"/>
  <c r="M61" i="17"/>
  <c r="E61" i="17"/>
  <c r="D61" i="17"/>
  <c r="T60" i="17"/>
  <c r="K60" i="17"/>
  <c r="L60" i="17" s="1"/>
  <c r="N60" i="17" s="1"/>
  <c r="K59" i="17"/>
  <c r="L59" i="17" s="1"/>
  <c r="N59" i="17" s="1"/>
  <c r="K58" i="17"/>
  <c r="K57" i="17"/>
  <c r="K56" i="17"/>
  <c r="L56" i="17" s="1"/>
  <c r="N56" i="17" s="1"/>
  <c r="K55" i="17"/>
  <c r="L55" i="17" s="1"/>
  <c r="N55" i="17" s="1"/>
  <c r="M54" i="17"/>
  <c r="E54" i="17"/>
  <c r="D54" i="17"/>
  <c r="K53" i="17"/>
  <c r="L53" i="17" s="1"/>
  <c r="N53" i="17" s="1"/>
  <c r="K52" i="17"/>
  <c r="L52" i="17" s="1"/>
  <c r="N52" i="17" s="1"/>
  <c r="K51" i="17"/>
  <c r="K50" i="17"/>
  <c r="K49" i="17"/>
  <c r="L49" i="17" s="1"/>
  <c r="N49" i="17" s="1"/>
  <c r="K48" i="17"/>
  <c r="L48" i="17" s="1"/>
  <c r="N48" i="17" s="1"/>
  <c r="K47" i="17"/>
  <c r="K46" i="17"/>
  <c r="K45" i="17"/>
  <c r="L45" i="17" s="1"/>
  <c r="N45" i="17" s="1"/>
  <c r="K44" i="17"/>
  <c r="L44" i="17" s="1"/>
  <c r="N44" i="17" s="1"/>
  <c r="K43" i="17"/>
  <c r="K42" i="17"/>
  <c r="K41" i="17"/>
  <c r="L41" i="17" s="1"/>
  <c r="N41" i="17" s="1"/>
  <c r="K40" i="17"/>
  <c r="L40" i="17" s="1"/>
  <c r="N40" i="17" s="1"/>
  <c r="K39" i="17"/>
  <c r="K38" i="17"/>
  <c r="K37" i="17"/>
  <c r="L37" i="17" s="1"/>
  <c r="M36" i="17"/>
  <c r="E36" i="17"/>
  <c r="D36" i="17"/>
  <c r="K35" i="17"/>
  <c r="K34" i="17"/>
  <c r="L34" i="17" s="1"/>
  <c r="N34" i="17" s="1"/>
  <c r="K33" i="17"/>
  <c r="L33" i="17" s="1"/>
  <c r="N33" i="17" s="1"/>
  <c r="K32" i="17"/>
  <c r="K31" i="17"/>
  <c r="K30" i="17"/>
  <c r="L30" i="17" s="1"/>
  <c r="N30" i="17" s="1"/>
  <c r="K29" i="17"/>
  <c r="L29" i="17" s="1"/>
  <c r="N29" i="17" s="1"/>
  <c r="K28" i="17"/>
  <c r="K27" i="17"/>
  <c r="K26" i="17"/>
  <c r="L26" i="17" s="1"/>
  <c r="N26" i="17" s="1"/>
  <c r="K25" i="17"/>
  <c r="L25" i="17" s="1"/>
  <c r="N25" i="17" s="1"/>
  <c r="K24" i="17"/>
  <c r="K23" i="17"/>
  <c r="K22" i="17"/>
  <c r="L22" i="17" s="1"/>
  <c r="M21" i="17"/>
  <c r="E21" i="17"/>
  <c r="D21" i="17"/>
  <c r="K20" i="17"/>
  <c r="K19" i="17"/>
  <c r="L19" i="17" s="1"/>
  <c r="N19" i="17" s="1"/>
  <c r="K18" i="17"/>
  <c r="L18" i="17" s="1"/>
  <c r="N18" i="17" s="1"/>
  <c r="K17" i="17"/>
  <c r="K16" i="17"/>
  <c r="K15" i="17"/>
  <c r="L15" i="17" s="1"/>
  <c r="N15" i="17" s="1"/>
  <c r="K14" i="17"/>
  <c r="L14" i="17" s="1"/>
  <c r="N14" i="17" s="1"/>
  <c r="K13" i="17"/>
  <c r="L13" i="17" s="1"/>
  <c r="M12" i="17"/>
  <c r="E12" i="17"/>
  <c r="D12" i="17"/>
  <c r="L11" i="17"/>
  <c r="K11" i="17"/>
  <c r="E11" i="17"/>
  <c r="D11" i="17"/>
  <c r="N10" i="17"/>
  <c r="N11" i="17" s="1"/>
  <c r="M10" i="17"/>
  <c r="M11" i="17" s="1"/>
  <c r="L171" i="17" l="1"/>
  <c r="K174" i="17"/>
  <c r="N126" i="17"/>
  <c r="D101" i="17"/>
  <c r="L135" i="17"/>
  <c r="L144" i="17"/>
  <c r="N137" i="17"/>
  <c r="K12" i="17"/>
  <c r="K61" i="17"/>
  <c r="D105" i="17"/>
  <c r="N124" i="17"/>
  <c r="N130" i="17"/>
  <c r="N170" i="17"/>
  <c r="N125" i="17"/>
  <c r="L16" i="17"/>
  <c r="N16" i="17" s="1"/>
  <c r="N74" i="17"/>
  <c r="N13" i="17"/>
  <c r="L17" i="17"/>
  <c r="L24" i="17"/>
  <c r="N24" i="17" s="1"/>
  <c r="L32" i="17"/>
  <c r="N32" i="17" s="1"/>
  <c r="L39" i="17"/>
  <c r="N39" i="17" s="1"/>
  <c r="L47" i="17"/>
  <c r="N47" i="17" s="1"/>
  <c r="L58" i="17"/>
  <c r="N58" i="17" s="1"/>
  <c r="L66" i="17"/>
  <c r="N66" i="17" s="1"/>
  <c r="N105" i="17"/>
  <c r="N22" i="17"/>
  <c r="L28" i="17"/>
  <c r="N28" i="17" s="1"/>
  <c r="N37" i="17"/>
  <c r="L43" i="17"/>
  <c r="N43" i="17" s="1"/>
  <c r="L51" i="17"/>
  <c r="N51" i="17" s="1"/>
  <c r="L62" i="17"/>
  <c r="N71" i="17"/>
  <c r="M101" i="17"/>
  <c r="K151" i="17"/>
  <c r="N157" i="17"/>
  <c r="L172" i="17"/>
  <c r="N172" i="17" s="1"/>
  <c r="N173" i="17"/>
  <c r="L76" i="17"/>
  <c r="N76" i="17" s="1"/>
  <c r="L80" i="17"/>
  <c r="N80" i="17" s="1"/>
  <c r="L90" i="17"/>
  <c r="N90" i="17" s="1"/>
  <c r="N109" i="17"/>
  <c r="K21" i="17"/>
  <c r="L27" i="17"/>
  <c r="N27" i="17" s="1"/>
  <c r="L31" i="17"/>
  <c r="N31" i="17" s="1"/>
  <c r="L35" i="17"/>
  <c r="N35" i="17" s="1"/>
  <c r="K36" i="17"/>
  <c r="L38" i="17"/>
  <c r="N38" i="17" s="1"/>
  <c r="L42" i="17"/>
  <c r="N42" i="17" s="1"/>
  <c r="L46" i="17"/>
  <c r="N46" i="17" s="1"/>
  <c r="L50" i="17"/>
  <c r="N50" i="17" s="1"/>
  <c r="L57" i="17"/>
  <c r="L54" i="17" s="1"/>
  <c r="L65" i="17"/>
  <c r="N65" i="17" s="1"/>
  <c r="L69" i="17"/>
  <c r="N69" i="17" s="1"/>
  <c r="K70" i="17"/>
  <c r="L72" i="17"/>
  <c r="L70" i="17" s="1"/>
  <c r="K73" i="17"/>
  <c r="L75" i="17"/>
  <c r="N75" i="17" s="1"/>
  <c r="L79" i="17"/>
  <c r="N79" i="17" s="1"/>
  <c r="L83" i="17"/>
  <c r="N83" i="17" s="1"/>
  <c r="N84" i="17"/>
  <c r="L87" i="17"/>
  <c r="N87" i="17" s="1"/>
  <c r="K89" i="17"/>
  <c r="L93" i="17"/>
  <c r="N93" i="17" s="1"/>
  <c r="N94" i="17"/>
  <c r="L98" i="17"/>
  <c r="N98" i="17" s="1"/>
  <c r="N99" i="17"/>
  <c r="N111" i="17"/>
  <c r="N156" i="17"/>
  <c r="L20" i="17"/>
  <c r="N20" i="17" s="1"/>
  <c r="L23" i="17"/>
  <c r="N23" i="17" s="1"/>
  <c r="K54" i="17"/>
  <c r="N171" i="17" l="1"/>
  <c r="L174" i="17"/>
  <c r="N135" i="17"/>
  <c r="N151" i="17" s="1"/>
  <c r="L151" i="17"/>
  <c r="N160" i="17"/>
  <c r="L12" i="17"/>
  <c r="N36" i="17"/>
  <c r="N73" i="17"/>
  <c r="L21" i="17"/>
  <c r="K101" i="17"/>
  <c r="N17" i="17"/>
  <c r="N12" i="17" s="1"/>
  <c r="L73" i="17"/>
  <c r="L61" i="17"/>
  <c r="N72" i="17"/>
  <c r="N70" i="17" s="1"/>
  <c r="L89" i="17"/>
  <c r="N57" i="17"/>
  <c r="N54" i="17" s="1"/>
  <c r="N62" i="17"/>
  <c r="N61" i="17" s="1"/>
  <c r="N21" i="17"/>
  <c r="L36" i="17"/>
  <c r="N101" i="17" l="1"/>
  <c r="L101" i="17"/>
  <c r="K151" i="8" l="1"/>
  <c r="L116" i="8"/>
  <c r="N116" i="8" s="1"/>
  <c r="D176" i="8"/>
  <c r="M174" i="8"/>
  <c r="K174" i="8"/>
  <c r="E174" i="8"/>
  <c r="D174" i="8"/>
  <c r="N173" i="8"/>
  <c r="L173" i="8"/>
  <c r="K173" i="8"/>
  <c r="N172" i="8"/>
  <c r="L172" i="8"/>
  <c r="K172" i="8"/>
  <c r="L171" i="8"/>
  <c r="N171" i="8" s="1"/>
  <c r="N174" i="8" s="1"/>
  <c r="K171" i="8"/>
  <c r="N170" i="8"/>
  <c r="N169" i="8"/>
  <c r="M169" i="8"/>
  <c r="L169" i="8"/>
  <c r="K169" i="8"/>
  <c r="H169" i="8"/>
  <c r="E169" i="8"/>
  <c r="D169" i="8"/>
  <c r="N168" i="8"/>
  <c r="M167" i="8"/>
  <c r="N166" i="8"/>
  <c r="N165" i="8"/>
  <c r="N164" i="8"/>
  <c r="N163" i="8"/>
  <c r="N162" i="8"/>
  <c r="N161" i="8"/>
  <c r="N160" i="8"/>
  <c r="N159" i="8"/>
  <c r="M159" i="8"/>
  <c r="L159" i="8"/>
  <c r="K159" i="8"/>
  <c r="D159" i="8"/>
  <c r="N158" i="8"/>
  <c r="N157" i="8"/>
  <c r="L157" i="8"/>
  <c r="N156" i="8"/>
  <c r="K156" i="8"/>
  <c r="N155" i="8"/>
  <c r="N154" i="8"/>
  <c r="N153" i="8"/>
  <c r="M153" i="8"/>
  <c r="L153" i="8"/>
  <c r="K153" i="8"/>
  <c r="D153" i="8"/>
  <c r="N152" i="8"/>
  <c r="R151" i="8"/>
  <c r="M151" i="8"/>
  <c r="E151" i="8"/>
  <c r="D151" i="8"/>
  <c r="R149" i="8"/>
  <c r="N149" i="8"/>
  <c r="N148" i="8"/>
  <c r="N147" i="8"/>
  <c r="R146" i="8"/>
  <c r="N146" i="8"/>
  <c r="N145" i="8"/>
  <c r="N143" i="8"/>
  <c r="N142" i="8"/>
  <c r="R141" i="8"/>
  <c r="N141" i="8"/>
  <c r="N140" i="8"/>
  <c r="R139" i="8"/>
  <c r="N139" i="8"/>
  <c r="N138" i="8"/>
  <c r="N137" i="8"/>
  <c r="K137" i="8"/>
  <c r="N136" i="8"/>
  <c r="N135" i="8"/>
  <c r="N134" i="8"/>
  <c r="N133" i="8"/>
  <c r="N132" i="8"/>
  <c r="N131" i="8"/>
  <c r="N130" i="8"/>
  <c r="K130" i="8"/>
  <c r="N129" i="8"/>
  <c r="N128" i="8"/>
  <c r="N127" i="8"/>
  <c r="N126" i="8"/>
  <c r="K126" i="8"/>
  <c r="N125" i="8"/>
  <c r="K125" i="8"/>
  <c r="N124" i="8"/>
  <c r="K124" i="8"/>
  <c r="N123" i="8"/>
  <c r="N122" i="8"/>
  <c r="N121" i="8"/>
  <c r="N120" i="8"/>
  <c r="N119" i="8"/>
  <c r="R118" i="8"/>
  <c r="N118" i="8"/>
  <c r="N117" i="8"/>
  <c r="N115" i="8"/>
  <c r="N114" i="8"/>
  <c r="N113" i="8"/>
  <c r="L113" i="8"/>
  <c r="N112" i="8"/>
  <c r="N111" i="8"/>
  <c r="L110" i="8"/>
  <c r="K110" i="8"/>
  <c r="D110" i="8"/>
  <c r="N109" i="8"/>
  <c r="K109" i="8"/>
  <c r="L108" i="8"/>
  <c r="K108" i="8"/>
  <c r="D108" i="8"/>
  <c r="N107" i="8"/>
  <c r="N106" i="8"/>
  <c r="M105" i="8"/>
  <c r="L105" i="8"/>
  <c r="K105" i="8"/>
  <c r="D105" i="8"/>
  <c r="N104" i="8"/>
  <c r="K104" i="8"/>
  <c r="N103" i="8"/>
  <c r="N105" i="8" s="1"/>
  <c r="K103" i="8"/>
  <c r="Q102" i="8"/>
  <c r="M102" i="8"/>
  <c r="M101" i="8"/>
  <c r="D101" i="8"/>
  <c r="N100" i="8"/>
  <c r="N99" i="8"/>
  <c r="L99" i="8"/>
  <c r="K99" i="8"/>
  <c r="L98" i="8"/>
  <c r="N98" i="8" s="1"/>
  <c r="K98" i="8"/>
  <c r="N97" i="8"/>
  <c r="L97" i="8"/>
  <c r="K97" i="8"/>
  <c r="L96" i="8"/>
  <c r="N96" i="8" s="1"/>
  <c r="K96" i="8"/>
  <c r="Q95" i="8"/>
  <c r="L95" i="8"/>
  <c r="N95" i="8" s="1"/>
  <c r="K95" i="8"/>
  <c r="N94" i="8"/>
  <c r="L94" i="8"/>
  <c r="K94" i="8"/>
  <c r="L93" i="8"/>
  <c r="N93" i="8" s="1"/>
  <c r="K93" i="8"/>
  <c r="N92" i="8"/>
  <c r="L92" i="8"/>
  <c r="K92" i="8"/>
  <c r="L91" i="8"/>
  <c r="L89" i="8" s="1"/>
  <c r="K91" i="8"/>
  <c r="N90" i="8"/>
  <c r="L90" i="8"/>
  <c r="K90" i="8"/>
  <c r="K89" i="8"/>
  <c r="K101" i="8" s="1"/>
  <c r="E89" i="8"/>
  <c r="D89" i="8"/>
  <c r="L87" i="8"/>
  <c r="N87" i="8" s="1"/>
  <c r="K87" i="8"/>
  <c r="N86" i="8"/>
  <c r="L86" i="8"/>
  <c r="K86" i="8"/>
  <c r="L85" i="8"/>
  <c r="N85" i="8" s="1"/>
  <c r="K85" i="8"/>
  <c r="N84" i="8"/>
  <c r="L84" i="8"/>
  <c r="K84" i="8"/>
  <c r="L83" i="8"/>
  <c r="N83" i="8" s="1"/>
  <c r="K83" i="8"/>
  <c r="N82" i="8"/>
  <c r="L82" i="8"/>
  <c r="K82" i="8"/>
  <c r="L81" i="8"/>
  <c r="N81" i="8" s="1"/>
  <c r="K81" i="8"/>
  <c r="N80" i="8"/>
  <c r="L80" i="8"/>
  <c r="K80" i="8"/>
  <c r="L79" i="8"/>
  <c r="N79" i="8" s="1"/>
  <c r="K79" i="8"/>
  <c r="N78" i="8"/>
  <c r="L78" i="8"/>
  <c r="K78" i="8"/>
  <c r="L77" i="8"/>
  <c r="N77" i="8" s="1"/>
  <c r="K77" i="8"/>
  <c r="N76" i="8"/>
  <c r="L76" i="8"/>
  <c r="K76" i="8"/>
  <c r="L75" i="8"/>
  <c r="N75" i="8" s="1"/>
  <c r="K75" i="8"/>
  <c r="N74" i="8"/>
  <c r="L74" i="8"/>
  <c r="K74" i="8"/>
  <c r="M73" i="8"/>
  <c r="K73" i="8"/>
  <c r="E73" i="8"/>
  <c r="D73" i="8"/>
  <c r="L72" i="8"/>
  <c r="N72" i="8" s="1"/>
  <c r="N70" i="8" s="1"/>
  <c r="K72" i="8"/>
  <c r="N71" i="8"/>
  <c r="L71" i="8"/>
  <c r="K71" i="8"/>
  <c r="M70" i="8"/>
  <c r="K70" i="8"/>
  <c r="E70" i="8"/>
  <c r="D70" i="8"/>
  <c r="L69" i="8"/>
  <c r="N69" i="8" s="1"/>
  <c r="K69" i="8"/>
  <c r="N68" i="8"/>
  <c r="L68" i="8"/>
  <c r="K68" i="8"/>
  <c r="N67" i="8"/>
  <c r="L67" i="8"/>
  <c r="K67" i="8"/>
  <c r="N66" i="8"/>
  <c r="L66" i="8"/>
  <c r="K66" i="8"/>
  <c r="L65" i="8"/>
  <c r="N65" i="8" s="1"/>
  <c r="K65" i="8"/>
  <c r="N64" i="8"/>
  <c r="L64" i="8"/>
  <c r="K64" i="8"/>
  <c r="N63" i="8"/>
  <c r="L63" i="8"/>
  <c r="K63" i="8"/>
  <c r="N62" i="8"/>
  <c r="L62" i="8"/>
  <c r="K62" i="8"/>
  <c r="M61" i="8"/>
  <c r="K61" i="8"/>
  <c r="E61" i="8"/>
  <c r="D61" i="8"/>
  <c r="T60" i="8"/>
  <c r="N60" i="8"/>
  <c r="L60" i="8"/>
  <c r="K60" i="8"/>
  <c r="N59" i="8"/>
  <c r="L59" i="8"/>
  <c r="K59" i="8"/>
  <c r="N58" i="8"/>
  <c r="L58" i="8"/>
  <c r="K58" i="8"/>
  <c r="L57" i="8"/>
  <c r="N57" i="8" s="1"/>
  <c r="N54" i="8" s="1"/>
  <c r="K57" i="8"/>
  <c r="N56" i="8"/>
  <c r="L56" i="8"/>
  <c r="K56" i="8"/>
  <c r="N55" i="8"/>
  <c r="L55" i="8"/>
  <c r="K55" i="8"/>
  <c r="M54" i="8"/>
  <c r="K54" i="8"/>
  <c r="E54" i="8"/>
  <c r="D54" i="8"/>
  <c r="N53" i="8"/>
  <c r="L53" i="8"/>
  <c r="K53" i="8"/>
  <c r="N52" i="8"/>
  <c r="L52" i="8"/>
  <c r="K52" i="8"/>
  <c r="N51" i="8"/>
  <c r="L51" i="8"/>
  <c r="K51" i="8"/>
  <c r="L50" i="8"/>
  <c r="N50" i="8" s="1"/>
  <c r="K50" i="8"/>
  <c r="N49" i="8"/>
  <c r="L49" i="8"/>
  <c r="K49" i="8"/>
  <c r="N48" i="8"/>
  <c r="L48" i="8"/>
  <c r="K48" i="8"/>
  <c r="N47" i="8"/>
  <c r="L47" i="8"/>
  <c r="K47" i="8"/>
  <c r="L46" i="8"/>
  <c r="N46" i="8" s="1"/>
  <c r="K46" i="8"/>
  <c r="N45" i="8"/>
  <c r="L45" i="8"/>
  <c r="K45" i="8"/>
  <c r="N44" i="8"/>
  <c r="L44" i="8"/>
  <c r="K44" i="8"/>
  <c r="N43" i="8"/>
  <c r="L43" i="8"/>
  <c r="K43" i="8"/>
  <c r="L42" i="8"/>
  <c r="N42" i="8" s="1"/>
  <c r="K42" i="8"/>
  <c r="N41" i="8"/>
  <c r="L41" i="8"/>
  <c r="K41" i="8"/>
  <c r="N40" i="8"/>
  <c r="L40" i="8"/>
  <c r="K40" i="8"/>
  <c r="N39" i="8"/>
  <c r="L39" i="8"/>
  <c r="K39" i="8"/>
  <c r="L38" i="8"/>
  <c r="N38" i="8" s="1"/>
  <c r="K38" i="8"/>
  <c r="N37" i="8"/>
  <c r="L37" i="8"/>
  <c r="K37" i="8"/>
  <c r="M36" i="8"/>
  <c r="K36" i="8"/>
  <c r="E36" i="8"/>
  <c r="D36" i="8"/>
  <c r="L35" i="8"/>
  <c r="N35" i="8" s="1"/>
  <c r="K35" i="8"/>
  <c r="N34" i="8"/>
  <c r="L34" i="8"/>
  <c r="K34" i="8"/>
  <c r="N33" i="8"/>
  <c r="L33" i="8"/>
  <c r="K33" i="8"/>
  <c r="N32" i="8"/>
  <c r="L32" i="8"/>
  <c r="K32" i="8"/>
  <c r="L31" i="8"/>
  <c r="N31" i="8" s="1"/>
  <c r="K31" i="8"/>
  <c r="N30" i="8"/>
  <c r="L30" i="8"/>
  <c r="K30" i="8"/>
  <c r="N29" i="8"/>
  <c r="L29" i="8"/>
  <c r="K29" i="8"/>
  <c r="N28" i="8"/>
  <c r="L28" i="8"/>
  <c r="K28" i="8"/>
  <c r="L27" i="8"/>
  <c r="N27" i="8" s="1"/>
  <c r="K27" i="8"/>
  <c r="N26" i="8"/>
  <c r="L26" i="8"/>
  <c r="K26" i="8"/>
  <c r="N25" i="8"/>
  <c r="L25" i="8"/>
  <c r="K25" i="8"/>
  <c r="N24" i="8"/>
  <c r="L24" i="8"/>
  <c r="K24" i="8"/>
  <c r="L23" i="8"/>
  <c r="N23" i="8" s="1"/>
  <c r="K23" i="8"/>
  <c r="N22" i="8"/>
  <c r="L22" i="8"/>
  <c r="K22" i="8"/>
  <c r="M21" i="8"/>
  <c r="K21" i="8"/>
  <c r="E21" i="8"/>
  <c r="D21" i="8"/>
  <c r="L20" i="8"/>
  <c r="N20" i="8" s="1"/>
  <c r="K20" i="8"/>
  <c r="N19" i="8"/>
  <c r="L19" i="8"/>
  <c r="K19" i="8"/>
  <c r="N18" i="8"/>
  <c r="L18" i="8"/>
  <c r="K18" i="8"/>
  <c r="N17" i="8"/>
  <c r="L17" i="8"/>
  <c r="K17" i="8"/>
  <c r="L16" i="8"/>
  <c r="N16" i="8" s="1"/>
  <c r="K16" i="8"/>
  <c r="N15" i="8"/>
  <c r="L15" i="8"/>
  <c r="L12" i="8" s="1"/>
  <c r="K15" i="8"/>
  <c r="N14" i="8"/>
  <c r="L14" i="8"/>
  <c r="K14" i="8"/>
  <c r="N13" i="8"/>
  <c r="L13" i="8"/>
  <c r="K13" i="8"/>
  <c r="M12" i="8"/>
  <c r="K12" i="8"/>
  <c r="E12" i="8"/>
  <c r="D12" i="8"/>
  <c r="N11" i="8"/>
  <c r="M11" i="8"/>
  <c r="L11" i="8"/>
  <c r="K11" i="8"/>
  <c r="E11" i="8"/>
  <c r="D11" i="8"/>
  <c r="N10" i="8"/>
  <c r="M10" i="8"/>
  <c r="L113" i="7"/>
  <c r="L151" i="7" s="1"/>
  <c r="L153" i="7"/>
  <c r="K137" i="7"/>
  <c r="K130" i="7"/>
  <c r="N130" i="7" s="1"/>
  <c r="K125" i="7"/>
  <c r="N125" i="7" s="1"/>
  <c r="K126" i="7"/>
  <c r="K124" i="7"/>
  <c r="K153" i="7"/>
  <c r="N113" i="7"/>
  <c r="N132" i="7"/>
  <c r="N111" i="7"/>
  <c r="N112" i="7"/>
  <c r="N142" i="7"/>
  <c r="N127" i="7"/>
  <c r="N114" i="7"/>
  <c r="D176" i="7"/>
  <c r="M174" i="7"/>
  <c r="E174" i="7"/>
  <c r="D174" i="7"/>
  <c r="L173" i="7"/>
  <c r="N173" i="7" s="1"/>
  <c r="K173" i="7"/>
  <c r="K172" i="7"/>
  <c r="K174" i="7" s="1"/>
  <c r="L171" i="7"/>
  <c r="K171" i="7"/>
  <c r="N171" i="7" s="1"/>
  <c r="N170" i="7"/>
  <c r="M169" i="7"/>
  <c r="L169" i="7"/>
  <c r="K169" i="7"/>
  <c r="H169" i="7"/>
  <c r="E169" i="7"/>
  <c r="D169" i="7"/>
  <c r="N168" i="7"/>
  <c r="M167" i="7"/>
  <c r="N166" i="7"/>
  <c r="N165" i="7"/>
  <c r="N164" i="7"/>
  <c r="N163" i="7"/>
  <c r="N162" i="7"/>
  <c r="N161" i="7"/>
  <c r="N160" i="7"/>
  <c r="N169" i="7" s="1"/>
  <c r="M159" i="7"/>
  <c r="K159" i="7"/>
  <c r="D159" i="7"/>
  <c r="N158" i="7"/>
  <c r="L157" i="7"/>
  <c r="L159" i="7" s="1"/>
  <c r="K156" i="7"/>
  <c r="N156" i="7" s="1"/>
  <c r="N155" i="7"/>
  <c r="N154" i="7"/>
  <c r="M153" i="7"/>
  <c r="D153" i="7"/>
  <c r="N152" i="7"/>
  <c r="N153" i="7" s="1"/>
  <c r="R151" i="7"/>
  <c r="M151" i="7"/>
  <c r="E151" i="7"/>
  <c r="D151" i="7"/>
  <c r="R149" i="7"/>
  <c r="N149" i="7"/>
  <c r="N148" i="7"/>
  <c r="N147" i="7"/>
  <c r="R146" i="7"/>
  <c r="N146" i="7"/>
  <c r="N145" i="7"/>
  <c r="N143" i="7"/>
  <c r="R141" i="7"/>
  <c r="N141" i="7"/>
  <c r="N140" i="7"/>
  <c r="R139" i="7"/>
  <c r="N139" i="7"/>
  <c r="N138" i="7"/>
  <c r="N137" i="7"/>
  <c r="N136" i="7"/>
  <c r="N135" i="7"/>
  <c r="N134" i="7"/>
  <c r="N133" i="7"/>
  <c r="N131" i="7"/>
  <c r="N129" i="7"/>
  <c r="N128" i="7"/>
  <c r="N126" i="7"/>
  <c r="N124" i="7"/>
  <c r="N123" i="7"/>
  <c r="N122" i="7"/>
  <c r="N121" i="7"/>
  <c r="N120" i="7"/>
  <c r="N119" i="7"/>
  <c r="R118" i="7"/>
  <c r="N118" i="7"/>
  <c r="N117" i="7"/>
  <c r="N116" i="7"/>
  <c r="N115" i="7"/>
  <c r="L110" i="7"/>
  <c r="K110" i="7"/>
  <c r="D110" i="7"/>
  <c r="N109" i="7"/>
  <c r="K109" i="7"/>
  <c r="L108" i="7"/>
  <c r="K108" i="7"/>
  <c r="D108" i="7"/>
  <c r="N107" i="7"/>
  <c r="N106" i="7"/>
  <c r="M105" i="7"/>
  <c r="L105" i="7"/>
  <c r="K105" i="7"/>
  <c r="D105" i="7"/>
  <c r="N104" i="7"/>
  <c r="K104" i="7"/>
  <c r="N103" i="7"/>
  <c r="N105" i="7" s="1"/>
  <c r="K103" i="7"/>
  <c r="Q102" i="7"/>
  <c r="M102" i="7"/>
  <c r="N100" i="7"/>
  <c r="K99" i="7"/>
  <c r="L98" i="7"/>
  <c r="N98" i="7" s="1"/>
  <c r="K98" i="7"/>
  <c r="K97" i="7"/>
  <c r="L96" i="7"/>
  <c r="K96" i="7"/>
  <c r="N96" i="7" s="1"/>
  <c r="Q95" i="7"/>
  <c r="L95" i="7"/>
  <c r="K95" i="7"/>
  <c r="N95" i="7" s="1"/>
  <c r="K94" i="7"/>
  <c r="L93" i="7"/>
  <c r="N93" i="7" s="1"/>
  <c r="K93" i="7"/>
  <c r="K92" i="7"/>
  <c r="L91" i="7"/>
  <c r="K91" i="7"/>
  <c r="N91" i="7" s="1"/>
  <c r="K90" i="7"/>
  <c r="E89" i="7"/>
  <c r="D89" i="7"/>
  <c r="D101" i="7" s="1"/>
  <c r="L87" i="7"/>
  <c r="K87" i="7"/>
  <c r="N87" i="7" s="1"/>
  <c r="K86" i="7"/>
  <c r="L86" i="7" s="1"/>
  <c r="N86" i="7" s="1"/>
  <c r="L85" i="7"/>
  <c r="N85" i="7" s="1"/>
  <c r="K85" i="7"/>
  <c r="K84" i="7"/>
  <c r="L83" i="7"/>
  <c r="K83" i="7"/>
  <c r="N83" i="7" s="1"/>
  <c r="K82" i="7"/>
  <c r="L82" i="7" s="1"/>
  <c r="N82" i="7" s="1"/>
  <c r="L81" i="7"/>
  <c r="N81" i="7" s="1"/>
  <c r="K81" i="7"/>
  <c r="K80" i="7"/>
  <c r="L79" i="7"/>
  <c r="K79" i="7"/>
  <c r="N79" i="7" s="1"/>
  <c r="K78" i="7"/>
  <c r="L78" i="7" s="1"/>
  <c r="N78" i="7" s="1"/>
  <c r="L77" i="7"/>
  <c r="N77" i="7" s="1"/>
  <c r="K77" i="7"/>
  <c r="K76" i="7"/>
  <c r="L75" i="7"/>
  <c r="K75" i="7"/>
  <c r="N75" i="7" s="1"/>
  <c r="K74" i="7"/>
  <c r="L74" i="7" s="1"/>
  <c r="M73" i="7"/>
  <c r="M101" i="7" s="1"/>
  <c r="K73" i="7"/>
  <c r="E73" i="7"/>
  <c r="D73" i="7"/>
  <c r="L72" i="7"/>
  <c r="K72" i="7"/>
  <c r="N72" i="7" s="1"/>
  <c r="K71" i="7"/>
  <c r="L71" i="7" s="1"/>
  <c r="M70" i="7"/>
  <c r="K70" i="7"/>
  <c r="E70" i="7"/>
  <c r="D70" i="7"/>
  <c r="L69" i="7"/>
  <c r="K69" i="7"/>
  <c r="N69" i="7" s="1"/>
  <c r="K68" i="7"/>
  <c r="L68" i="7" s="1"/>
  <c r="N68" i="7" s="1"/>
  <c r="L67" i="7"/>
  <c r="N67" i="7" s="1"/>
  <c r="K67" i="7"/>
  <c r="K66" i="7"/>
  <c r="L65" i="7"/>
  <c r="K65" i="7"/>
  <c r="N65" i="7" s="1"/>
  <c r="K64" i="7"/>
  <c r="L64" i="7" s="1"/>
  <c r="N64" i="7" s="1"/>
  <c r="L63" i="7"/>
  <c r="N63" i="7" s="1"/>
  <c r="K63" i="7"/>
  <c r="K62" i="7"/>
  <c r="M61" i="7"/>
  <c r="K61" i="7"/>
  <c r="E61" i="7"/>
  <c r="D61" i="7"/>
  <c r="T60" i="7"/>
  <c r="K60" i="7"/>
  <c r="L60" i="7" s="1"/>
  <c r="N60" i="7" s="1"/>
  <c r="L59" i="7"/>
  <c r="N59" i="7" s="1"/>
  <c r="K59" i="7"/>
  <c r="K58" i="7"/>
  <c r="L57" i="7"/>
  <c r="K57" i="7"/>
  <c r="N57" i="7" s="1"/>
  <c r="K56" i="7"/>
  <c r="L56" i="7" s="1"/>
  <c r="N56" i="7" s="1"/>
  <c r="L55" i="7"/>
  <c r="K55" i="7"/>
  <c r="M54" i="7"/>
  <c r="E54" i="7"/>
  <c r="D54" i="7"/>
  <c r="K53" i="7"/>
  <c r="L53" i="7" s="1"/>
  <c r="N53" i="7" s="1"/>
  <c r="L52" i="7"/>
  <c r="N52" i="7" s="1"/>
  <c r="K52" i="7"/>
  <c r="K51" i="7"/>
  <c r="L50" i="7"/>
  <c r="K50" i="7"/>
  <c r="N50" i="7" s="1"/>
  <c r="K49" i="7"/>
  <c r="L49" i="7" s="1"/>
  <c r="N49" i="7" s="1"/>
  <c r="L48" i="7"/>
  <c r="N48" i="7" s="1"/>
  <c r="K48" i="7"/>
  <c r="K47" i="7"/>
  <c r="L46" i="7"/>
  <c r="K46" i="7"/>
  <c r="N46" i="7" s="1"/>
  <c r="K45" i="7"/>
  <c r="L45" i="7" s="1"/>
  <c r="N45" i="7" s="1"/>
  <c r="L44" i="7"/>
  <c r="N44" i="7" s="1"/>
  <c r="K44" i="7"/>
  <c r="K43" i="7"/>
  <c r="L42" i="7"/>
  <c r="K42" i="7"/>
  <c r="N42" i="7" s="1"/>
  <c r="K41" i="7"/>
  <c r="L41" i="7" s="1"/>
  <c r="N41" i="7" s="1"/>
  <c r="L40" i="7"/>
  <c r="N40" i="7" s="1"/>
  <c r="K40" i="7"/>
  <c r="K39" i="7"/>
  <c r="L38" i="7"/>
  <c r="K38" i="7"/>
  <c r="N38" i="7" s="1"/>
  <c r="K37" i="7"/>
  <c r="L37" i="7" s="1"/>
  <c r="M36" i="7"/>
  <c r="E36" i="7"/>
  <c r="D36" i="7"/>
  <c r="L35" i="7"/>
  <c r="K35" i="7"/>
  <c r="N35" i="7" s="1"/>
  <c r="K34" i="7"/>
  <c r="L34" i="7" s="1"/>
  <c r="N34" i="7" s="1"/>
  <c r="L33" i="7"/>
  <c r="N33" i="7" s="1"/>
  <c r="K33" i="7"/>
  <c r="K32" i="7"/>
  <c r="L31" i="7"/>
  <c r="K31" i="7"/>
  <c r="N31" i="7" s="1"/>
  <c r="K30" i="7"/>
  <c r="L30" i="7" s="1"/>
  <c r="N30" i="7" s="1"/>
  <c r="L29" i="7"/>
  <c r="N29" i="7" s="1"/>
  <c r="K29" i="7"/>
  <c r="K28" i="7"/>
  <c r="L27" i="7"/>
  <c r="K27" i="7"/>
  <c r="N27" i="7" s="1"/>
  <c r="K26" i="7"/>
  <c r="L26" i="7" s="1"/>
  <c r="N26" i="7" s="1"/>
  <c r="L25" i="7"/>
  <c r="N25" i="7" s="1"/>
  <c r="K25" i="7"/>
  <c r="K24" i="7"/>
  <c r="L23" i="7"/>
  <c r="K23" i="7"/>
  <c r="N23" i="7" s="1"/>
  <c r="K22" i="7"/>
  <c r="L22" i="7" s="1"/>
  <c r="M21" i="7"/>
  <c r="E21" i="7"/>
  <c r="D21" i="7"/>
  <c r="L20" i="7"/>
  <c r="K20" i="7"/>
  <c r="N20" i="7" s="1"/>
  <c r="K19" i="7"/>
  <c r="L19" i="7" s="1"/>
  <c r="N19" i="7" s="1"/>
  <c r="L18" i="7"/>
  <c r="N18" i="7" s="1"/>
  <c r="K18" i="7"/>
  <c r="K17" i="7"/>
  <c r="L16" i="7"/>
  <c r="K16" i="7"/>
  <c r="N16" i="7" s="1"/>
  <c r="K15" i="7"/>
  <c r="L15" i="7" s="1"/>
  <c r="N15" i="7" s="1"/>
  <c r="L14" i="7"/>
  <c r="N14" i="7" s="1"/>
  <c r="K14" i="7"/>
  <c r="K13" i="7"/>
  <c r="M12" i="7"/>
  <c r="E12" i="7"/>
  <c r="D12" i="7"/>
  <c r="N11" i="7"/>
  <c r="M11" i="7"/>
  <c r="L11" i="7"/>
  <c r="K11" i="7"/>
  <c r="E11" i="7"/>
  <c r="D11" i="7"/>
  <c r="N10" i="7"/>
  <c r="M10" i="7"/>
  <c r="L151" i="8" l="1"/>
  <c r="N151" i="8"/>
  <c r="N12" i="8"/>
  <c r="N36" i="8"/>
  <c r="N73" i="8"/>
  <c r="N61" i="8"/>
  <c r="N21" i="8"/>
  <c r="L54" i="8"/>
  <c r="L61" i="8"/>
  <c r="N91" i="8"/>
  <c r="L174" i="8"/>
  <c r="L21" i="8"/>
  <c r="L36" i="8"/>
  <c r="L70" i="8"/>
  <c r="L73" i="8"/>
  <c r="L101" i="8" s="1"/>
  <c r="K151" i="7"/>
  <c r="N151" i="7"/>
  <c r="N22" i="7"/>
  <c r="N37" i="7"/>
  <c r="N97" i="7"/>
  <c r="N74" i="7"/>
  <c r="L73" i="7"/>
  <c r="N71" i="7"/>
  <c r="N70" i="7" s="1"/>
  <c r="L70" i="7"/>
  <c r="N17" i="7"/>
  <c r="N39" i="7"/>
  <c r="N47" i="7"/>
  <c r="L13" i="7"/>
  <c r="L12" i="7" s="1"/>
  <c r="L17" i="7"/>
  <c r="L24" i="7"/>
  <c r="N24" i="7" s="1"/>
  <c r="L28" i="7"/>
  <c r="N28" i="7" s="1"/>
  <c r="L32" i="7"/>
  <c r="L21" i="7" s="1"/>
  <c r="L39" i="7"/>
  <c r="L36" i="7" s="1"/>
  <c r="L43" i="7"/>
  <c r="N43" i="7" s="1"/>
  <c r="L47" i="7"/>
  <c r="L51" i="7"/>
  <c r="N51" i="7" s="1"/>
  <c r="N55" i="7"/>
  <c r="L58" i="7"/>
  <c r="L54" i="7" s="1"/>
  <c r="L62" i="7"/>
  <c r="L66" i="7"/>
  <c r="N66" i="7" s="1"/>
  <c r="L76" i="7"/>
  <c r="N76" i="7" s="1"/>
  <c r="L80" i="7"/>
  <c r="N80" i="7" s="1"/>
  <c r="L84" i="7"/>
  <c r="N84" i="7" s="1"/>
  <c r="L90" i="7"/>
  <c r="N90" i="7" s="1"/>
  <c r="L94" i="7"/>
  <c r="N94" i="7" s="1"/>
  <c r="L99" i="7"/>
  <c r="N99" i="7" s="1"/>
  <c r="N157" i="7"/>
  <c r="N159" i="7" s="1"/>
  <c r="L172" i="7"/>
  <c r="L174" i="7" s="1"/>
  <c r="K21" i="7"/>
  <c r="K89" i="7"/>
  <c r="N172" i="7"/>
  <c r="N174" i="7" s="1"/>
  <c r="K12" i="7"/>
  <c r="K36" i="7"/>
  <c r="K54" i="7"/>
  <c r="L92" i="7"/>
  <c r="N92" i="7" s="1"/>
  <c r="L97" i="7"/>
  <c r="R151" i="5"/>
  <c r="D151" i="5"/>
  <c r="D108" i="5"/>
  <c r="R139" i="5"/>
  <c r="R141" i="5"/>
  <c r="R149" i="5"/>
  <c r="R146" i="5"/>
  <c r="R118" i="5"/>
  <c r="N101" i="8" l="1"/>
  <c r="L61" i="7"/>
  <c r="N73" i="7"/>
  <c r="N36" i="7"/>
  <c r="K101" i="7"/>
  <c r="N32" i="7"/>
  <c r="N62" i="7"/>
  <c r="N61" i="7" s="1"/>
  <c r="N58" i="7"/>
  <c r="L89" i="7"/>
  <c r="L101" i="7" s="1"/>
  <c r="N54" i="7"/>
  <c r="N13" i="7"/>
  <c r="N12" i="7" s="1"/>
  <c r="N21" i="7"/>
  <c r="K151" i="5"/>
  <c r="K108" i="5"/>
  <c r="N101" i="7" l="1"/>
  <c r="L89" i="5"/>
  <c r="D73" i="5"/>
  <c r="N100" i="5" l="1"/>
  <c r="M21" i="5"/>
  <c r="E21" i="5"/>
  <c r="D21" i="5"/>
  <c r="E73" i="5"/>
  <c r="L151" i="5"/>
  <c r="N130" i="5"/>
  <c r="M174" i="5" l="1"/>
  <c r="N173" i="5"/>
  <c r="N170" i="5"/>
  <c r="M167" i="5"/>
  <c r="M169" i="5" s="1"/>
  <c r="N161" i="5"/>
  <c r="N162" i="5"/>
  <c r="N163" i="5"/>
  <c r="N164" i="5"/>
  <c r="N165" i="5"/>
  <c r="N166" i="5"/>
  <c r="N168" i="5"/>
  <c r="N160" i="5"/>
  <c r="N158" i="5"/>
  <c r="M153" i="5"/>
  <c r="N152" i="5"/>
  <c r="N153" i="5" s="1"/>
  <c r="M151" i="5"/>
  <c r="N116" i="5"/>
  <c r="N107" i="5"/>
  <c r="N106" i="5"/>
  <c r="D176" i="5"/>
  <c r="K172" i="5"/>
  <c r="L172" i="5" s="1"/>
  <c r="K173" i="5"/>
  <c r="L173" i="5" s="1"/>
  <c r="K171" i="5"/>
  <c r="E174" i="5"/>
  <c r="D174" i="5"/>
  <c r="E169" i="5"/>
  <c r="H169" i="5"/>
  <c r="K169" i="5"/>
  <c r="L169" i="5"/>
  <c r="L157" i="5"/>
  <c r="L159" i="5" s="1"/>
  <c r="M159" i="5"/>
  <c r="N172" i="5" l="1"/>
  <c r="N169" i="5"/>
  <c r="K174" i="5"/>
  <c r="L171" i="5"/>
  <c r="D169" i="5"/>
  <c r="L110" i="5"/>
  <c r="L108" i="5"/>
  <c r="D89" i="5"/>
  <c r="N155" i="5"/>
  <c r="K156" i="5"/>
  <c r="N156" i="5" s="1"/>
  <c r="N157" i="5"/>
  <c r="N154" i="5"/>
  <c r="D159" i="5"/>
  <c r="L174" i="5" l="1"/>
  <c r="N171" i="5"/>
  <c r="N174" i="5" s="1"/>
  <c r="N159" i="5"/>
  <c r="K159" i="5"/>
  <c r="D153" i="5"/>
  <c r="L153" i="5"/>
  <c r="K153" i="5"/>
  <c r="L105" i="5" l="1"/>
  <c r="E151" i="5"/>
  <c r="K112" i="5"/>
  <c r="K113" i="5"/>
  <c r="N113" i="5" s="1"/>
  <c r="K114" i="5"/>
  <c r="N114" i="5" s="1"/>
  <c r="K115" i="5"/>
  <c r="N115" i="5" s="1"/>
  <c r="N117" i="5"/>
  <c r="K118" i="5"/>
  <c r="N118" i="5" s="1"/>
  <c r="N119" i="5"/>
  <c r="K120" i="5"/>
  <c r="N120" i="5" s="1"/>
  <c r="K121" i="5"/>
  <c r="N121" i="5" s="1"/>
  <c r="K122" i="5"/>
  <c r="N122" i="5" s="1"/>
  <c r="K123" i="5"/>
  <c r="N123" i="5" s="1"/>
  <c r="K124" i="5"/>
  <c r="N124" i="5" s="1"/>
  <c r="K125" i="5"/>
  <c r="N125" i="5" s="1"/>
  <c r="K126" i="5"/>
  <c r="N126" i="5" s="1"/>
  <c r="K127" i="5"/>
  <c r="N127" i="5" s="1"/>
  <c r="K128" i="5"/>
  <c r="N128" i="5" s="1"/>
  <c r="K129" i="5"/>
  <c r="N129" i="5" s="1"/>
  <c r="K131" i="5"/>
  <c r="N131" i="5" s="1"/>
  <c r="K132" i="5"/>
  <c r="N132" i="5" s="1"/>
  <c r="K133" i="5"/>
  <c r="N133" i="5" s="1"/>
  <c r="K134" i="5"/>
  <c r="N134" i="5" s="1"/>
  <c r="K135" i="5"/>
  <c r="N135" i="5" s="1"/>
  <c r="K136" i="5"/>
  <c r="N136" i="5" s="1"/>
  <c r="K137" i="5"/>
  <c r="N137" i="5" s="1"/>
  <c r="K138" i="5"/>
  <c r="N138" i="5" s="1"/>
  <c r="K139" i="5"/>
  <c r="N139" i="5" s="1"/>
  <c r="K140" i="5"/>
  <c r="N140" i="5" s="1"/>
  <c r="K141" i="5"/>
  <c r="N141" i="5" s="1"/>
  <c r="K142" i="5"/>
  <c r="N142" i="5" s="1"/>
  <c r="K143" i="5"/>
  <c r="N143" i="5" s="1"/>
  <c r="K145" i="5"/>
  <c r="N145" i="5" s="1"/>
  <c r="K146" i="5"/>
  <c r="N146" i="5" s="1"/>
  <c r="K147" i="5"/>
  <c r="N147" i="5" s="1"/>
  <c r="K148" i="5"/>
  <c r="N148" i="5" s="1"/>
  <c r="K149" i="5"/>
  <c r="N149" i="5" s="1"/>
  <c r="K111" i="5"/>
  <c r="N111" i="5" s="1"/>
  <c r="N112" i="5" l="1"/>
  <c r="N151" i="5" s="1"/>
  <c r="D110" i="5"/>
  <c r="K109" i="5"/>
  <c r="K110" i="5" l="1"/>
  <c r="N109" i="5"/>
  <c r="Q102" i="5"/>
  <c r="Q95" i="5"/>
  <c r="K103" i="5" l="1"/>
  <c r="N103" i="5" s="1"/>
  <c r="K104" i="5"/>
  <c r="N104" i="5" s="1"/>
  <c r="N105" i="5" s="1"/>
  <c r="M102" i="5"/>
  <c r="M105" i="5" s="1"/>
  <c r="K105" i="5" l="1"/>
  <c r="D105" i="5"/>
  <c r="K91" i="5"/>
  <c r="K92" i="5"/>
  <c r="K93" i="5"/>
  <c r="K94" i="5"/>
  <c r="K95" i="5"/>
  <c r="K96" i="5"/>
  <c r="K97" i="5"/>
  <c r="K98" i="5"/>
  <c r="K99" i="5"/>
  <c r="K90" i="5"/>
  <c r="E89" i="5"/>
  <c r="M73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74" i="5"/>
  <c r="M70" i="5"/>
  <c r="E70" i="5"/>
  <c r="D70" i="5"/>
  <c r="K72" i="5"/>
  <c r="K71" i="5"/>
  <c r="K63" i="5"/>
  <c r="K64" i="5"/>
  <c r="K65" i="5"/>
  <c r="K66" i="5"/>
  <c r="K67" i="5"/>
  <c r="K68" i="5"/>
  <c r="K69" i="5"/>
  <c r="K62" i="5"/>
  <c r="M61" i="5"/>
  <c r="E61" i="5"/>
  <c r="D61" i="5"/>
  <c r="K56" i="5"/>
  <c r="K57" i="5"/>
  <c r="K58" i="5"/>
  <c r="K59" i="5"/>
  <c r="K60" i="5"/>
  <c r="K55" i="5"/>
  <c r="M54" i="5"/>
  <c r="E54" i="5"/>
  <c r="D54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37" i="5"/>
  <c r="E36" i="5"/>
  <c r="M36" i="5"/>
  <c r="D36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22" i="5"/>
  <c r="K14" i="5"/>
  <c r="K15" i="5"/>
  <c r="K16" i="5"/>
  <c r="K17" i="5"/>
  <c r="K18" i="5"/>
  <c r="K19" i="5"/>
  <c r="K20" i="5"/>
  <c r="K13" i="5"/>
  <c r="E12" i="5"/>
  <c r="M12" i="5"/>
  <c r="D12" i="5"/>
  <c r="K21" i="5" l="1"/>
  <c r="K73" i="5"/>
  <c r="K89" i="5"/>
  <c r="K101" i="5" s="1"/>
  <c r="L13" i="5"/>
  <c r="N13" i="5" s="1"/>
  <c r="L55" i="5"/>
  <c r="N55" i="5"/>
  <c r="M101" i="5"/>
  <c r="L19" i="5"/>
  <c r="N19" i="5" s="1"/>
  <c r="L15" i="5"/>
  <c r="N15" i="5" s="1"/>
  <c r="L34" i="5"/>
  <c r="N34" i="5" s="1"/>
  <c r="L31" i="5"/>
  <c r="N31" i="5" s="1"/>
  <c r="L27" i="5"/>
  <c r="N27" i="5" s="1"/>
  <c r="L23" i="5"/>
  <c r="N23" i="5" s="1"/>
  <c r="L51" i="5"/>
  <c r="N51" i="5" s="1"/>
  <c r="L47" i="5"/>
  <c r="N47" i="5" s="1"/>
  <c r="L43" i="5"/>
  <c r="N43" i="5" s="1"/>
  <c r="L39" i="5"/>
  <c r="N39" i="5" s="1"/>
  <c r="L59" i="5"/>
  <c r="N59" i="5" s="1"/>
  <c r="L62" i="5"/>
  <c r="N62" i="5" s="1"/>
  <c r="L66" i="5"/>
  <c r="N66" i="5" s="1"/>
  <c r="L71" i="5"/>
  <c r="L74" i="5"/>
  <c r="L84" i="5"/>
  <c r="N84" i="5" s="1"/>
  <c r="L80" i="5"/>
  <c r="N80" i="5" s="1"/>
  <c r="L76" i="5"/>
  <c r="N76" i="5" s="1"/>
  <c r="L97" i="5"/>
  <c r="N97" i="5" s="1"/>
  <c r="L93" i="5"/>
  <c r="N93" i="5" s="1"/>
  <c r="L18" i="5"/>
  <c r="N18" i="5" s="1"/>
  <c r="L14" i="5"/>
  <c r="N14" i="5" s="1"/>
  <c r="L30" i="5"/>
  <c r="N30" i="5" s="1"/>
  <c r="L26" i="5"/>
  <c r="N26" i="5" s="1"/>
  <c r="L37" i="5"/>
  <c r="N37" i="5" s="1"/>
  <c r="L50" i="5"/>
  <c r="N50" i="5" s="1"/>
  <c r="L46" i="5"/>
  <c r="N46" i="5" s="1"/>
  <c r="L42" i="5"/>
  <c r="N42" i="5" s="1"/>
  <c r="L38" i="5"/>
  <c r="N38" i="5" s="1"/>
  <c r="L58" i="5"/>
  <c r="N58" i="5" s="1"/>
  <c r="L69" i="5"/>
  <c r="N69" i="5" s="1"/>
  <c r="L65" i="5"/>
  <c r="N65" i="5" s="1"/>
  <c r="L72" i="5"/>
  <c r="N72" i="5" s="1"/>
  <c r="L87" i="5"/>
  <c r="N87" i="5" s="1"/>
  <c r="L83" i="5"/>
  <c r="N83" i="5" s="1"/>
  <c r="L79" i="5"/>
  <c r="N79" i="5" s="1"/>
  <c r="L75" i="5"/>
  <c r="N75" i="5" s="1"/>
  <c r="L96" i="5"/>
  <c r="N96" i="5" s="1"/>
  <c r="L92" i="5"/>
  <c r="N92" i="5" s="1"/>
  <c r="L17" i="5"/>
  <c r="N17" i="5" s="1"/>
  <c r="L22" i="5"/>
  <c r="L33" i="5"/>
  <c r="N33" i="5" s="1"/>
  <c r="L29" i="5"/>
  <c r="N29" i="5" s="1"/>
  <c r="L25" i="5"/>
  <c r="N25" i="5" s="1"/>
  <c r="L53" i="5"/>
  <c r="N53" i="5" s="1"/>
  <c r="L49" i="5"/>
  <c r="N49" i="5" s="1"/>
  <c r="L45" i="5"/>
  <c r="N45" i="5" s="1"/>
  <c r="L41" i="5"/>
  <c r="N41" i="5" s="1"/>
  <c r="L57" i="5"/>
  <c r="N57" i="5" s="1"/>
  <c r="L68" i="5"/>
  <c r="N68" i="5" s="1"/>
  <c r="L64" i="5"/>
  <c r="N64" i="5" s="1"/>
  <c r="L86" i="5"/>
  <c r="N86" i="5" s="1"/>
  <c r="L82" i="5"/>
  <c r="N82" i="5" s="1"/>
  <c r="L78" i="5"/>
  <c r="N78" i="5" s="1"/>
  <c r="L99" i="5"/>
  <c r="N99" i="5" s="1"/>
  <c r="L95" i="5"/>
  <c r="N95" i="5" s="1"/>
  <c r="L91" i="5"/>
  <c r="N91" i="5" s="1"/>
  <c r="L20" i="5"/>
  <c r="N20" i="5" s="1"/>
  <c r="L16" i="5"/>
  <c r="N16" i="5" s="1"/>
  <c r="L35" i="5"/>
  <c r="N35" i="5" s="1"/>
  <c r="L32" i="5"/>
  <c r="N32" i="5" s="1"/>
  <c r="L28" i="5"/>
  <c r="N28" i="5" s="1"/>
  <c r="L24" i="5"/>
  <c r="N24" i="5" s="1"/>
  <c r="L52" i="5"/>
  <c r="N52" i="5" s="1"/>
  <c r="L48" i="5"/>
  <c r="N48" i="5" s="1"/>
  <c r="L44" i="5"/>
  <c r="N44" i="5" s="1"/>
  <c r="L40" i="5"/>
  <c r="N40" i="5" s="1"/>
  <c r="L60" i="5"/>
  <c r="N60" i="5" s="1"/>
  <c r="L56" i="5"/>
  <c r="N56" i="5" s="1"/>
  <c r="L67" i="5"/>
  <c r="N67" i="5" s="1"/>
  <c r="L63" i="5"/>
  <c r="N63" i="5" s="1"/>
  <c r="L85" i="5"/>
  <c r="N85" i="5" s="1"/>
  <c r="L81" i="5"/>
  <c r="N81" i="5" s="1"/>
  <c r="L77" i="5"/>
  <c r="N77" i="5" s="1"/>
  <c r="L98" i="5"/>
  <c r="N98" i="5" s="1"/>
  <c r="L94" i="5"/>
  <c r="N94" i="5" s="1"/>
  <c r="D101" i="5"/>
  <c r="L90" i="5"/>
  <c r="N90" i="5" s="1"/>
  <c r="K70" i="5"/>
  <c r="K61" i="5"/>
  <c r="K54" i="5"/>
  <c r="K36" i="5"/>
  <c r="K12" i="5"/>
  <c r="N22" i="5" l="1"/>
  <c r="N21" i="5" s="1"/>
  <c r="L21" i="5"/>
  <c r="L54" i="5"/>
  <c r="L12" i="5"/>
  <c r="N74" i="5"/>
  <c r="L73" i="5"/>
  <c r="L70" i="5"/>
  <c r="N54" i="5"/>
  <c r="N36" i="5"/>
  <c r="N61" i="5"/>
  <c r="N73" i="5"/>
  <c r="N12" i="5"/>
  <c r="L61" i="5"/>
  <c r="N71" i="5"/>
  <c r="N70" i="5" s="1"/>
  <c r="L36" i="5"/>
  <c r="T60" i="5"/>
  <c r="L101" i="5" l="1"/>
  <c r="N101" i="5"/>
  <c r="D11" i="5"/>
  <c r="N10" i="5"/>
  <c r="M10" i="5"/>
  <c r="L11" i="5"/>
  <c r="E11" i="5"/>
  <c r="K11" i="5"/>
  <c r="M11" i="5" l="1"/>
  <c r="N11" i="5"/>
</calcChain>
</file>

<file path=xl/sharedStrings.xml><?xml version="1.0" encoding="utf-8"?>
<sst xmlns="http://schemas.openxmlformats.org/spreadsheetml/2006/main" count="3587" uniqueCount="594">
  <si>
    <t>Функциональная группы</t>
  </si>
  <si>
    <t>Программа</t>
  </si>
  <si>
    <t>Подпрограмма</t>
  </si>
  <si>
    <t>(тысяч тенге)</t>
  </si>
  <si>
    <t>Программа и под программа</t>
  </si>
  <si>
    <t>Специфика  расходов</t>
  </si>
  <si>
    <t>Наименование товаров, работ и услуг                                                                                                                                                                                                                                                                                                                                                                                                                                                            (расширенном виде)</t>
  </si>
  <si>
    <t>Уточненный план (текущий)</t>
  </si>
  <si>
    <t>Кол-во</t>
  </si>
  <si>
    <t>Наименование поставщика</t>
  </si>
  <si>
    <t>Способ провед.                гоз.закупка</t>
  </si>
  <si>
    <t>№ Договора в реестре ГЗ</t>
  </si>
  <si>
    <t>№, дата                                       договора</t>
  </si>
  <si>
    <t>Сумма    договора</t>
  </si>
  <si>
    <t>Дебиторская задолженность</t>
  </si>
  <si>
    <t>Кредиторская задолженность</t>
  </si>
  <si>
    <t>Кассовый расход</t>
  </si>
  <si>
    <t>Регистрации  казначейства                       (с регистрции или без регистрации)</t>
  </si>
  <si>
    <t xml:space="preserve"> ТОО "Авангард - Фарм"</t>
  </si>
  <si>
    <t>ЗЦП</t>
  </si>
  <si>
    <t>дог № 91 от 11.03.2024г.</t>
  </si>
  <si>
    <t xml:space="preserve">Спорт товары   </t>
  </si>
  <si>
    <t>Мяч баскетбольный</t>
  </si>
  <si>
    <t xml:space="preserve">Мяч волейбольный </t>
  </si>
  <si>
    <t xml:space="preserve"> Конусы для разметки полей </t>
  </si>
  <si>
    <t>Мат гимнаст.  6*21900=131400</t>
  </si>
  <si>
    <t xml:space="preserve"> Сетка для волейбола 2шт*25060=50120</t>
  </si>
  <si>
    <t>Обруч алюминиевый</t>
  </si>
  <si>
    <t>Vostok</t>
  </si>
  <si>
    <t>ИП Ерсұлтанова</t>
  </si>
  <si>
    <t xml:space="preserve"> ABDAZOV</t>
  </si>
  <si>
    <t xml:space="preserve"> ИП Ай-Шах</t>
  </si>
  <si>
    <t xml:space="preserve"> "ОПТТОРГ" 2030 </t>
  </si>
  <si>
    <t>ИП Мурат</t>
  </si>
  <si>
    <t xml:space="preserve"> ТОО"Интеграл Достык" </t>
  </si>
  <si>
    <t xml:space="preserve"> ИП Айдан </t>
  </si>
  <si>
    <t>дог №16 от 25.01.2024г</t>
  </si>
  <si>
    <t>дог №17 от 25.01.2024г</t>
  </si>
  <si>
    <t>дог №18 от 29.01.2024г</t>
  </si>
  <si>
    <t>дог №20 от 29.01.2024г</t>
  </si>
  <si>
    <t>дог №21 от 25.01.2024г</t>
  </si>
  <si>
    <t>дог №22 от 30.01.2024г</t>
  </si>
  <si>
    <t>дог №19 от 30.01.2024г</t>
  </si>
  <si>
    <t xml:space="preserve">    дог №15 от 26.01.2024г  </t>
  </si>
  <si>
    <t>Медикаменты (1 комплект*25870тг=25870 тенге)</t>
  </si>
  <si>
    <t>040840003971/240015/00</t>
  </si>
  <si>
    <t>040840003971/240016/00</t>
  </si>
  <si>
    <t>Мяч футбольный, Эстафетная палочка</t>
  </si>
  <si>
    <t>Мяч для бол. тенниса , Скакалка</t>
  </si>
  <si>
    <t>040840003971/240020/00</t>
  </si>
  <si>
    <t>040840003971/240017/00</t>
  </si>
  <si>
    <t>040840003971/240018/00</t>
  </si>
  <si>
    <t>040840003971/240019/00</t>
  </si>
  <si>
    <t>040840003971/240021/00</t>
  </si>
  <si>
    <t>040840003971/240022/00</t>
  </si>
  <si>
    <t xml:space="preserve">Бумага белая А4 </t>
  </si>
  <si>
    <t xml:space="preserve"> Клей карандаш </t>
  </si>
  <si>
    <t>Степлер</t>
  </si>
  <si>
    <t xml:space="preserve">Штрих-корректор </t>
  </si>
  <si>
    <t xml:space="preserve">Мел школьный, белого цвета  </t>
  </si>
  <si>
    <t xml:space="preserve">Скоросшиватель </t>
  </si>
  <si>
    <t xml:space="preserve">Папка-регистратор </t>
  </si>
  <si>
    <t>Папка архивная,</t>
  </si>
  <si>
    <t xml:space="preserve">Дырокол - 30-50л </t>
  </si>
  <si>
    <t xml:space="preserve">Флаг РК из ткани наружный 1*2 метр </t>
  </si>
  <si>
    <t>Журнал учёта выбывших и прибывших учащихся</t>
  </si>
  <si>
    <t>Скотч бумажный</t>
  </si>
  <si>
    <t>Канцелярские  товары</t>
  </si>
  <si>
    <t>ТОО "Qagaz Ordasy"</t>
  </si>
  <si>
    <t xml:space="preserve"> ИП Ырысты Тогузбаева  </t>
  </si>
  <si>
    <t xml:space="preserve"> ИП Айдан</t>
  </si>
  <si>
    <t>ИП ДИЯНЧУК ЕЛЕНА ДМИТРИЕВНА</t>
  </si>
  <si>
    <t>ҚҰРМАНТАЙ ДАРИҒА БАУЫРЖАНҚЫЗЫ</t>
  </si>
  <si>
    <t xml:space="preserve"> ТОО "AVA Build"</t>
  </si>
  <si>
    <t>ТОО"Учебно-производственное предприятие общественного объединения "Южно-Казахстанский областной союз ветеранов войны в Афганистане"</t>
  </si>
  <si>
    <t>ИгілікК</t>
  </si>
  <si>
    <t>ТОО "Учебно-производственное предприятие общественного объединения "Южно-Казахстанский областной союз ветеранов войны в Афганистане"</t>
  </si>
  <si>
    <t xml:space="preserve"> ИП Али-Жан</t>
  </si>
  <si>
    <t xml:space="preserve"> ТОО "Samruk Tekstil"</t>
  </si>
  <si>
    <t>МЕДЕТБАЕВА ЖАДЫРА</t>
  </si>
  <si>
    <t>МЕНДЫБАЕВА НУРГУЛЬ</t>
  </si>
  <si>
    <t>дог №48 от 01.02.2024г</t>
  </si>
  <si>
    <t>дог №23от 29.01.2024г</t>
  </si>
  <si>
    <t>дог №24 от 30.01.2024г</t>
  </si>
  <si>
    <t>дог №35 от 01.02.2024г</t>
  </si>
  <si>
    <t>дог №34 от 24.01.2024г</t>
  </si>
  <si>
    <t>дог №36 от 29.01.2024г</t>
  </si>
  <si>
    <t>дог №37 от 07.02.2024г</t>
  </si>
  <si>
    <t>дог №38 от 05.02.2024г</t>
  </si>
  <si>
    <t>дог №67 от 19.02.2024г</t>
  </si>
  <si>
    <t>дог №68 от 26.02.2024г</t>
  </si>
  <si>
    <t>дог №69 от 26.02.2024г</t>
  </si>
  <si>
    <t>дог №70 от 19.02.2024г</t>
  </si>
  <si>
    <t>дог№102 от  22.04.2024</t>
  </si>
  <si>
    <t>дог №105 от 16.04.2024г</t>
  </si>
  <si>
    <t xml:space="preserve">Ручка шариковая Н-30 синяя 0,7мм ,Карандаш с ластиком </t>
  </si>
  <si>
    <t>Скоба ,Файл,  Степлер,ножницы</t>
  </si>
  <si>
    <t xml:space="preserve">Папка с файлами-скоросшиватель с прозрачной обложкой 40 листов ,Папка с файлами-скоросшиватель с прозрачной обложкой 60 листов </t>
  </si>
  <si>
    <t>040840003971/240023/00</t>
  </si>
  <si>
    <t>040840003971/240024/00</t>
  </si>
  <si>
    <t>040840003971/240034/00</t>
  </si>
  <si>
    <t>040840003971/240035/00</t>
  </si>
  <si>
    <t>040840003971/240036/00</t>
  </si>
  <si>
    <t>040840003971/240037/00</t>
  </si>
  <si>
    <t>040840003971/240038/00</t>
  </si>
  <si>
    <t>040840003971/240048/00</t>
  </si>
  <si>
    <t>040840003971/240069/00</t>
  </si>
  <si>
    <t>040840003971/240070/00</t>
  </si>
  <si>
    <t>040840003971/240071/00</t>
  </si>
  <si>
    <t>040840003971/240072/00</t>
  </si>
  <si>
    <t>040840003971/240105/00</t>
  </si>
  <si>
    <t>040840003971/240108/00</t>
  </si>
  <si>
    <t xml:space="preserve">Тряпка для пола ширина 1,5м </t>
  </si>
  <si>
    <t>Порошок стиральный для ручной стирки</t>
  </si>
  <si>
    <t xml:space="preserve"> Мыло </t>
  </si>
  <si>
    <t>Скребок металлический</t>
  </si>
  <si>
    <t>Смеситель 100шт*1547=154700</t>
  </si>
  <si>
    <t>Мусорный пакет</t>
  </si>
  <si>
    <t xml:space="preserve">Сердцевина </t>
  </si>
  <si>
    <t>Швабра деревянная 25шт*880=22000</t>
  </si>
  <si>
    <t xml:space="preserve"> Марля 200метр*133=26600</t>
  </si>
  <si>
    <t xml:space="preserve"> Салфетка для очистки меловых досок 100 шт*256=25600</t>
  </si>
  <si>
    <t>Выключатель 1-клавишный белый</t>
  </si>
  <si>
    <t>Розетка 2П+З</t>
  </si>
  <si>
    <t xml:space="preserve">Освежитель воздуха 300мл </t>
  </si>
  <si>
    <t xml:space="preserve">Перчатки резиновые 10пара *300тг </t>
  </si>
  <si>
    <t>Перчатки резиновые 230шт *230 тг</t>
  </si>
  <si>
    <t>Веник с совком 30 шт *1555 тг</t>
  </si>
  <si>
    <t>Фильтр для очистки холодной питьевой воды</t>
  </si>
  <si>
    <t xml:space="preserve">Хозяйственные товары </t>
  </si>
  <si>
    <t xml:space="preserve"> ТОО "Investment solutions Astana"</t>
  </si>
  <si>
    <t xml:space="preserve"> ТАМАША</t>
  </si>
  <si>
    <t xml:space="preserve"> СҮЙЕРОВА АЛЬМИРА</t>
  </si>
  <si>
    <t>ТОО "Gaz-Aimaq Service"</t>
  </si>
  <si>
    <t xml:space="preserve"> ИП DK</t>
  </si>
  <si>
    <t>ИП Молдакулова</t>
  </si>
  <si>
    <t xml:space="preserve"> ИП АЯНА</t>
  </si>
  <si>
    <t>ИП Али-Жан</t>
  </si>
  <si>
    <t>Хамза</t>
  </si>
  <si>
    <t xml:space="preserve"> ИП Чинтемирова</t>
  </si>
  <si>
    <t xml:space="preserve"> ИП Аяла</t>
  </si>
  <si>
    <t xml:space="preserve"> ИП САРБАЕВА К.</t>
  </si>
  <si>
    <t>ТОО "Атырауское учебно-производственное предприятие ОО "Казахское общество слепых"</t>
  </si>
  <si>
    <t>ИП Иса</t>
  </si>
  <si>
    <t>ИП Еркин</t>
  </si>
  <si>
    <t>ИП Жалқыбаев</t>
  </si>
  <si>
    <t>дог №25 от 23.01.2024г</t>
  </si>
  <si>
    <t>дог №26 от 24.01.2024г</t>
  </si>
  <si>
    <t>дог №27 от 29.01.2024г</t>
  </si>
  <si>
    <t>дог №28 от 01.02.2024г</t>
  </si>
  <si>
    <t>дог №29 от 29.01.2024г</t>
  </si>
  <si>
    <t>дог №30 от 24.01.2024г</t>
  </si>
  <si>
    <t>дог №31 от 29.01.2024г</t>
  </si>
  <si>
    <t>дог №32 от 29.01.2024г</t>
  </si>
  <si>
    <t>дог №50 от 15.02.2024г</t>
  </si>
  <si>
    <t>дог №51 от 15.02.2024г</t>
  </si>
  <si>
    <t>дог №72 от 27.02.2024г</t>
  </si>
  <si>
    <t>дог №73 от 20.02.2024г</t>
  </si>
  <si>
    <t>дог №74 от 20.02.2024г</t>
  </si>
  <si>
    <t>дог № 90 от 07.03.2024г</t>
  </si>
  <si>
    <t>дог № 89 от 05.03.2024г</t>
  </si>
  <si>
    <t>дог № 88 от 14.03.2024г</t>
  </si>
  <si>
    <t>дог № 104 от 19.04.2024г</t>
  </si>
  <si>
    <t>040840003971/240107/00</t>
  </si>
  <si>
    <t>040840003971/240092/00</t>
  </si>
  <si>
    <t>040840003971/240091/00</t>
  </si>
  <si>
    <t>040840003971/240090/00</t>
  </si>
  <si>
    <t>040840003971/240076/00</t>
  </si>
  <si>
    <t>040840003971/240075/00</t>
  </si>
  <si>
    <t>040840003971/240074/00</t>
  </si>
  <si>
    <t>040840003971/240050/00</t>
  </si>
  <si>
    <t>040840003971/240052/00</t>
  </si>
  <si>
    <t>040840003971/240032/00</t>
  </si>
  <si>
    <t>040840003971/240031/00</t>
  </si>
  <si>
    <t>040840003971/240030/00</t>
  </si>
  <si>
    <t>040840003971/240029/00</t>
  </si>
  <si>
    <t>040840003971/240028/00</t>
  </si>
  <si>
    <t>040840003971/240027/00</t>
  </si>
  <si>
    <t>040840003971/240026/00</t>
  </si>
  <si>
    <t>040840003971/240025/00</t>
  </si>
  <si>
    <t>Канцелярских принадлежности для летнего лагеря</t>
  </si>
  <si>
    <t xml:space="preserve">Бумага белая </t>
  </si>
  <si>
    <t xml:space="preserve">Ручка шариковая синяя </t>
  </si>
  <si>
    <t>Скоба 10*73=730</t>
  </si>
  <si>
    <t xml:space="preserve">Штрих-корректор  </t>
  </si>
  <si>
    <t xml:space="preserve">Карандаш с ластиком  </t>
  </si>
  <si>
    <t>Хозяйственные материалов для летнего лагеря</t>
  </si>
  <si>
    <t xml:space="preserve">Средство моющее для туалетов </t>
  </si>
  <si>
    <t>Мыло 30*177=5310</t>
  </si>
  <si>
    <t>Мыло жидкое 50*450=22500</t>
  </si>
  <si>
    <t>Чистящий порошок 10шт*487=4870</t>
  </si>
  <si>
    <t>Туалетная бумага 200*71=14200</t>
  </si>
  <si>
    <t>Тряпка для пола ширина 1,5м</t>
  </si>
  <si>
    <t>Марля 50метр*177=8850</t>
  </si>
  <si>
    <t>Шар воздушный надувной, резиновый</t>
  </si>
  <si>
    <t xml:space="preserve"> Ип ІЗҒАЛИ АСЕЛ НҰРБОЛАТҚЫЗЫ</t>
  </si>
  <si>
    <t xml:space="preserve"> ИП "АЗАНОВА А"</t>
  </si>
  <si>
    <t xml:space="preserve"> КОСЩАНОВА ЖАДЫРА</t>
  </si>
  <si>
    <t xml:space="preserve"> БИСЕМБИЕВА САЛТАНАТ</t>
  </si>
  <si>
    <t>ИП Атакшаева Асель</t>
  </si>
  <si>
    <t xml:space="preserve"> ИП "ELIK"</t>
  </si>
  <si>
    <t xml:space="preserve"> ИП Танатарова</t>
  </si>
  <si>
    <t>ИП Malika</t>
  </si>
  <si>
    <t>дог №75 от 23.02.2024г</t>
  </si>
  <si>
    <t>дог №52 от 07.02.2024г</t>
  </si>
  <si>
    <t>дог №53 от 15.02.2024г</t>
  </si>
  <si>
    <t>дог №54 от 08.02.2024г</t>
  </si>
  <si>
    <t>дог №55 от 06.02.2024г</t>
  </si>
  <si>
    <t>дог №56 от 10.02.2024г</t>
  </si>
  <si>
    <t>дог №57 от 07.02.2024г</t>
  </si>
  <si>
    <t>дог №58 от 15.02.2024г</t>
  </si>
  <si>
    <t>дог №59 от 12.02.2024г</t>
  </si>
  <si>
    <t>дог №60 от 11.02.2024г</t>
  </si>
  <si>
    <t>дог №61 от 09.02.2024г</t>
  </si>
  <si>
    <t>дог №76 от 28.02.2024г</t>
  </si>
  <si>
    <t>дог №77 от 23.02.2024г</t>
  </si>
  <si>
    <t>дог № 106 20.04.2024г.</t>
  </si>
  <si>
    <t>040840003971/240053/00</t>
  </si>
  <si>
    <t>040840003971/240054/00</t>
  </si>
  <si>
    <t>040840003971/240055/00</t>
  </si>
  <si>
    <t>040840003971/240056/00</t>
  </si>
  <si>
    <t>040840003971/240057/00</t>
  </si>
  <si>
    <t>040840003971/240077/00</t>
  </si>
  <si>
    <t>040840003971/240058/00</t>
  </si>
  <si>
    <t>040840003971/240059/00</t>
  </si>
  <si>
    <t>040840003971/240060/00</t>
  </si>
  <si>
    <t>040840003971/240061/00</t>
  </si>
  <si>
    <t>040840003971/240062/00</t>
  </si>
  <si>
    <t>040840003971/240078/00</t>
  </si>
  <si>
    <t>040840003971/240079/00</t>
  </si>
  <si>
    <t>040840003971/240093/00</t>
  </si>
  <si>
    <t>040840003971/240109/00</t>
  </si>
  <si>
    <t>Туалетная бумага и жидкое мыло</t>
  </si>
  <si>
    <t>Туалетная бумага 1500*72=108000</t>
  </si>
  <si>
    <t>Мыло 200*238=47600</t>
  </si>
  <si>
    <t xml:space="preserve"> Хамза</t>
  </si>
  <si>
    <t>дог №62 от 15.02.2024г</t>
  </si>
  <si>
    <t>040840003971/240063/00</t>
  </si>
  <si>
    <t>Строительные материалы</t>
  </si>
  <si>
    <t>Колер универсальный 250 фл*450=112500</t>
  </si>
  <si>
    <t xml:space="preserve"> Водоэмульсия для внутренних работ 2000кг*196=392000</t>
  </si>
  <si>
    <t xml:space="preserve"> Водоэмульсия фасадный 500кг*198=99000</t>
  </si>
  <si>
    <t>Шпатлевка гипсовая 50уп*2209=110450</t>
  </si>
  <si>
    <t>Шпатель 30 шт*523=15690</t>
  </si>
  <si>
    <t>Кисть малярная 50шт*489=24450</t>
  </si>
  <si>
    <t>Валик малярный 50*822=41100</t>
  </si>
  <si>
    <t>Цемент 50 кг* 3200тг =48000</t>
  </si>
  <si>
    <t>Растворитель 0,5 литр  50 ШТ*640=32000</t>
  </si>
  <si>
    <t xml:space="preserve">Кельмы стальные </t>
  </si>
  <si>
    <t>Клей для кафеля 25кг  10 упа*1689=16890</t>
  </si>
  <si>
    <t>Лак 25 литр*1245=31125</t>
  </si>
  <si>
    <t>ТОО"Декообраз"</t>
  </si>
  <si>
    <t xml:space="preserve"> ИП Игенова Н.Ф.</t>
  </si>
  <si>
    <t>СҮЙЕРОВА АЛЬМИРА</t>
  </si>
  <si>
    <t>ТОО"Нур-Ас Актау"</t>
  </si>
  <si>
    <t>ИП Joker</t>
  </si>
  <si>
    <t xml:space="preserve"> ИП ЕСБАГАНБЕТОВ М.Г.</t>
  </si>
  <si>
    <t xml:space="preserve"> ИП Тулеуова</t>
  </si>
  <si>
    <t>ИП Шаргазин</t>
  </si>
  <si>
    <t>ИП Аяла</t>
  </si>
  <si>
    <t>Berdikhanov</t>
  </si>
  <si>
    <t xml:space="preserve"> МҰҚАШЕВ БЕКЖАН БҮРКІТҰЛЫ</t>
  </si>
  <si>
    <t>дог №41 от 01.02.2024г</t>
  </si>
  <si>
    <t>дог №42 от 30.01.2024г</t>
  </si>
  <si>
    <t>дог №43 от 26.01.2024г</t>
  </si>
  <si>
    <t>дог №44 от 07.02.2024г</t>
  </si>
  <si>
    <t>дог №45 от 30.01.2024г</t>
  </si>
  <si>
    <t>дог №49 от 06.02.2024г</t>
  </si>
  <si>
    <t>дог №85 от 14.03.2024г.</t>
  </si>
  <si>
    <t>дог №86 от 14.03.2024г.</t>
  </si>
  <si>
    <t>дог № 87 05.03.2024г</t>
  </si>
  <si>
    <t>дог № 95 от 13.03.2024г</t>
  </si>
  <si>
    <t>дог № 98 от 01.04.2024г</t>
  </si>
  <si>
    <t>дог №96 от 13.03.2024г</t>
  </si>
  <si>
    <t>дог №99 от 29.03.2024г</t>
  </si>
  <si>
    <t>дог №100 от 29.03.2024г</t>
  </si>
  <si>
    <t>Краска эмаль ПФ красный (пожарный) 700кг*764,96=535472,  Краска белая эмаль ПФ 700 кг*764,96=535472</t>
  </si>
  <si>
    <t>Краска голубая 300кг*724,64=217392,  Краска зеленая ПФ эмаль 150*724,64=108696,Краска зеленая ПФ эмаль 150*724,64=108696</t>
  </si>
  <si>
    <t>040840003971/240103/00</t>
  </si>
  <si>
    <t>040840003971/240101/00</t>
  </si>
  <si>
    <t xml:space="preserve"> 040840003971/240100/00</t>
  </si>
  <si>
    <t>040840003971/240098/00</t>
  </si>
  <si>
    <t>040840003971/240097/00</t>
  </si>
  <si>
    <t>040840003971/240087/00</t>
  </si>
  <si>
    <t>040840003971/240088/00</t>
  </si>
  <si>
    <t>040840003971/240089/00</t>
  </si>
  <si>
    <t>040840003971/240049/00</t>
  </si>
  <si>
    <t>040840003971/240045/00</t>
  </si>
  <si>
    <t>040840003971/240044/00</t>
  </si>
  <si>
    <t>040840003971/240043/00</t>
  </si>
  <si>
    <t xml:space="preserve"> 040840003971/240042/00</t>
  </si>
  <si>
    <t>Прочие товары</t>
  </si>
  <si>
    <t xml:space="preserve"> Хлор в таблетках 100*1221=122100</t>
  </si>
  <si>
    <t xml:space="preserve">ЛПО в комплекте с двух лампой светильников 60шт*2120=127200 </t>
  </si>
  <si>
    <t>Картридж для принтера 50шт*3008,32=150416</t>
  </si>
  <si>
    <t>Картридж для копировального аппарата</t>
  </si>
  <si>
    <t>Костюм женский, госпитальный, из ткани</t>
  </si>
  <si>
    <t xml:space="preserve">Матрас спальный, безпружинный 70шт* 8 700= 609000 тг </t>
  </si>
  <si>
    <t>Пододеяльник для лагеря  140 шт *3800 тг=532000тг</t>
  </si>
  <si>
    <t>Наволочка для лагеря  140 шт *1 321= 184940</t>
  </si>
  <si>
    <t>Подушка спальная, с наполнителем для летнего лагеря 70шт* 2 985.92= 209014.40</t>
  </si>
  <si>
    <t xml:space="preserve"> ИгілікК</t>
  </si>
  <si>
    <t>ИП СЕРИК</t>
  </si>
  <si>
    <t>ТОО "ALMA TOWN PRINT"</t>
  </si>
  <si>
    <t xml:space="preserve"> ТОО "Дәнекер-2024"</t>
  </si>
  <si>
    <t>Учреждение "Атырауское учебно-производственное предприятие общественного объединения "Казахстанское общество глухих"</t>
  </si>
  <si>
    <t>Общественное объединение "Общество инвалидов "ZANGAR-ТЕХ"</t>
  </si>
  <si>
    <t xml:space="preserve"> ТОО "Шымкентское учебно-производственное предприятие общественного объединения" Казахское общество слепых"</t>
  </si>
  <si>
    <t xml:space="preserve"> ТОО "Экибастузское учебно - производственное предприятие Казахского общества слепых"</t>
  </si>
  <si>
    <t xml:space="preserve"> ТОО "БАРЫН-сервис"</t>
  </si>
  <si>
    <t>дог №33 от 26.01.2024г</t>
  </si>
  <si>
    <t>дог №39 от 03.02.2024г</t>
  </si>
  <si>
    <t>дог №40 от 31.01.2024г</t>
  </si>
  <si>
    <t>дог №107 от 18.04.2024г.</t>
  </si>
  <si>
    <t>дог № 108 от 26.04.2024г</t>
  </si>
  <si>
    <t>дог  №113 от 06.05.2024</t>
  </si>
  <si>
    <t>дог  №114 от 07.05.2024</t>
  </si>
  <si>
    <t>дог  №112 от 08.05.2024</t>
  </si>
  <si>
    <t>дог  №115 от 28.05.2024</t>
  </si>
  <si>
    <t>дог  №116 от 06.05.2024</t>
  </si>
  <si>
    <t xml:space="preserve">Полотенце140шт* 1 500.80тг = 210 112.00 тг.,Покрывало7шт *0 3 796.80= 265 776.00 тг </t>
  </si>
  <si>
    <t>040840003971/240040/00</t>
  </si>
  <si>
    <t xml:space="preserve"> 040840003971/240039/00</t>
  </si>
  <si>
    <t>040840003971/240033/00</t>
  </si>
  <si>
    <t>040840003971/240110/00</t>
  </si>
  <si>
    <t>040840003971/240111/00</t>
  </si>
  <si>
    <t>040840003971/240115/00</t>
  </si>
  <si>
    <t>040840003971/240116/00</t>
  </si>
  <si>
    <t xml:space="preserve"> 040840003971/240117/00</t>
  </si>
  <si>
    <t>040840003971/240118/00</t>
  </si>
  <si>
    <t>040840003971/240119/00</t>
  </si>
  <si>
    <t>Электро энергия</t>
  </si>
  <si>
    <t>Отопление</t>
  </si>
  <si>
    <t>Холодная вода</t>
  </si>
  <si>
    <t>ТОО "Маңғыстау Жарық"</t>
  </si>
  <si>
    <t>ГКП на ПХВ Өзен Жылу</t>
  </si>
  <si>
    <t>ГКП на ПХВ Озенинвест</t>
  </si>
  <si>
    <t>дог.№06 от 22.01.2024г.</t>
  </si>
  <si>
    <t>дог.№03 от 11.01.2024г.</t>
  </si>
  <si>
    <t>дог.№63 от 15.02.2024г.</t>
  </si>
  <si>
    <t xml:space="preserve"> 040840003971/240006/00</t>
  </si>
  <si>
    <t>040840003971/240003/00</t>
  </si>
  <si>
    <t>040840003971/240068/00</t>
  </si>
  <si>
    <t>Сантехническое обслуживание зданий</t>
  </si>
  <si>
    <t>Техническое обслуживание автоматической пожарной сигнализации и обслуживанию пожарной сигнализации на пульт 112</t>
  </si>
  <si>
    <t>Установка и подключение видеонаблюдение к общегородскому систем ГОВД</t>
  </si>
  <si>
    <t>Услуги медицинского осмотра   195чел * 2000=390000т</t>
  </si>
  <si>
    <t>Обеспечение горячим питанием учащихся 1-4 класса  (191 детей* 165 ден*т)</t>
  </si>
  <si>
    <t>Услуги по обеспечению бесплатным горячим питанием учащихся 1-4 класса.</t>
  </si>
  <si>
    <t>Охват детей в летнем лагере горячим питанием   (70 детей * 10 дни* 1329,37 цена* 5 поток=46527*****т)</t>
  </si>
  <si>
    <t>Услуги прачечной в летнем лагере</t>
  </si>
  <si>
    <t>Работы по декорированию в летнем лагере</t>
  </si>
  <si>
    <t>Услуги по техническому обслуживанию компьютерной техники</t>
  </si>
  <si>
    <t xml:space="preserve">Услуги по заправке катриджей  60 шт </t>
  </si>
  <si>
    <t xml:space="preserve">Служба вывоза мусора      2 контейнер 11 мес* </t>
  </si>
  <si>
    <t>Дезинфекционные работы здания</t>
  </si>
  <si>
    <t>Техническое обслуживание электрических сетей</t>
  </si>
  <si>
    <t>Услуга по перезарядке и переосвидетельствование огнетушителей порошковых ОП-5</t>
  </si>
  <si>
    <t>Услуги ассенизатора</t>
  </si>
  <si>
    <r>
      <t>Пропитка крыш (</t>
    </r>
    <r>
      <rPr>
        <u/>
        <sz val="9"/>
        <rFont val="Times New Roman"/>
        <family val="1"/>
        <charset val="204"/>
      </rPr>
      <t>оброботка крыши противо пожарной пропиткой)</t>
    </r>
  </si>
  <si>
    <t xml:space="preserve"> Испытание заземлении и замер электропроводов</t>
  </si>
  <si>
    <t>Услуги по демеркуризации,утилизаций люминисценных ламп</t>
  </si>
  <si>
    <t xml:space="preserve">Работа по изготовлению стенда </t>
  </si>
  <si>
    <t>Текущий ремонт здания школы (молярные штукатурные работы)</t>
  </si>
  <si>
    <t>Работ по разработки и составлению проектно-сметной документасия</t>
  </si>
  <si>
    <t>Охрана здания Службы охраны и Службы сигнализации</t>
  </si>
  <si>
    <t>Услуги санитарно-эпидемиологических иследовании помещений</t>
  </si>
  <si>
    <t>Работа по установке системы голосового речевого оповещения о пожаре (с музыкальный поддержкой) и восстановления системы автоматической пожарный сигнализации спортивного</t>
  </si>
  <si>
    <t>Работа по установке разработать дизайн и оформить красочно интерьер школы</t>
  </si>
  <si>
    <t>Работы по замене и установке счетчика холодной воды</t>
  </si>
  <si>
    <t>Семинар сотрудника</t>
  </si>
  <si>
    <t>Работа по установке монтажу переноса счетчиков воды в колодец</t>
  </si>
  <si>
    <t>Работа по установке питьевых фонтанчиков.</t>
  </si>
  <si>
    <t>Работы по оформлению школы к празднику "Наурыз"</t>
  </si>
  <si>
    <t>Сетка москитная для пластиковых окон с внутренный установкой</t>
  </si>
  <si>
    <t>Изготовление наружных вывесок для государственных учреждении</t>
  </si>
  <si>
    <t>Итого: 142</t>
  </si>
  <si>
    <t>Итого: 149</t>
  </si>
  <si>
    <t>Итого: 151</t>
  </si>
  <si>
    <t>Итого: 152</t>
  </si>
  <si>
    <t>Услуги телекоммуникаций</t>
  </si>
  <si>
    <t>Услуги интернет</t>
  </si>
  <si>
    <t>Итого: 158</t>
  </si>
  <si>
    <t>Акционерное общество "Казахтелеком"</t>
  </si>
  <si>
    <t>ТОО "Спецавтоматикасервис"</t>
  </si>
  <si>
    <t>дог.№64 от 16.02.2024г.</t>
  </si>
  <si>
    <t>дог.№78 от 27.02.2024г</t>
  </si>
  <si>
    <t>Услуги по технической поддержке сайтов</t>
  </si>
  <si>
    <t>ТОО "Black Fox"</t>
  </si>
  <si>
    <t xml:space="preserve">дог №14 от 23.01.2024г  </t>
  </si>
  <si>
    <t xml:space="preserve"> ИП Берик</t>
  </si>
  <si>
    <t xml:space="preserve"> КОКАНОВА МАДИНА</t>
  </si>
  <si>
    <t xml:space="preserve"> ИП IT GROUP</t>
  </si>
  <si>
    <t>ТОО "Helpnow.kz"</t>
  </si>
  <si>
    <t xml:space="preserve"> ТОО "UZENMEDICS"</t>
  </si>
  <si>
    <t>Catering company Кезбаева</t>
  </si>
  <si>
    <t>ИП Қилыбаева</t>
  </si>
  <si>
    <t xml:space="preserve"> ИП Жабас</t>
  </si>
  <si>
    <t>GLOBALсеть</t>
  </si>
  <si>
    <t>ИП   РЫЗАБЕК ҚҰРАЛАЙ ПАРАҚАТҚЫЗЫ</t>
  </si>
  <si>
    <t>Shahizada</t>
  </si>
  <si>
    <t>ТОО "ECO Cliningkz"</t>
  </si>
  <si>
    <t xml:space="preserve"> ИП КАСЫМОВ А.У.</t>
  </si>
  <si>
    <t>ИП ДЖАНАБЕРГЕНОВА ГУЛЗИРА</t>
  </si>
  <si>
    <t xml:space="preserve"> ТОО "FS Service GROUP"</t>
  </si>
  <si>
    <t xml:space="preserve"> ИП Нуртаев Хыдыр</t>
  </si>
  <si>
    <t>ТОО "Пожарная безопасность 2023"</t>
  </si>
  <si>
    <t xml:space="preserve"> ИП ДЖАНАБЕРГЕНОВА ГУЛЗИРА</t>
  </si>
  <si>
    <t xml:space="preserve"> ИЗБАСОВА МАЙРА</t>
  </si>
  <si>
    <t>ИП "Хантарбай Буркит"</t>
  </si>
  <si>
    <t>ИП"Курык"</t>
  </si>
  <si>
    <t xml:space="preserve">  ТОО "AS-ER Trade"</t>
  </si>
  <si>
    <t xml:space="preserve"> ТОО "Шәкен Күзет"</t>
  </si>
  <si>
    <t xml:space="preserve"> ТОО "Сабен"</t>
  </si>
  <si>
    <t>Филиал Республиканского государственного предприятия на праве хозяйственного ведения «Национальный центр экспертизы» Комитета санитарно-эпидемиологического контроля Министерства здравоохранения Республики Казахстан по Мангистауской области</t>
  </si>
  <si>
    <t>ИП Тауекел</t>
  </si>
  <si>
    <t>ИП "РМ БУКВАРЬ"</t>
  </si>
  <si>
    <t>ИП "ЖУГУНУСОВА"</t>
  </si>
  <si>
    <t xml:space="preserve"> ТОО " Академия бизнеса "Іскер"</t>
  </si>
  <si>
    <t>КОРЖУМБАЕВ КАЙЫРГАЛЫЙ КАЛНЫЯЗОВИЧ</t>
  </si>
  <si>
    <t>ИП FonTen Aqua</t>
  </si>
  <si>
    <t>ИП Жаркынбеков</t>
  </si>
  <si>
    <t>ИП Гулнар</t>
  </si>
  <si>
    <t xml:space="preserve"> ИП МУХИН ВЛАДИМИР АЛЕКСАНДРОВИЧ</t>
  </si>
  <si>
    <t>дог №07 от 22.01.2024г  доп сог №01 от 06.03.2024г</t>
  </si>
  <si>
    <t xml:space="preserve">дог №08 от 19.01.2024г  </t>
  </si>
  <si>
    <t xml:space="preserve">дог №01 от 11.01.2024г  </t>
  </si>
  <si>
    <t xml:space="preserve">дог №83 от 05.03.2024г  </t>
  </si>
  <si>
    <t>дог № 130 от 30.05.2024г</t>
  </si>
  <si>
    <t>дог № 119 от 15.05.2024г</t>
  </si>
  <si>
    <t>дог № 133 от 25.06.2024г</t>
  </si>
  <si>
    <t>дог № 103 от 13.04.2024г</t>
  </si>
  <si>
    <t xml:space="preserve">дог №66 от 16.02.2024г  </t>
  </si>
  <si>
    <t xml:space="preserve">дог №79 от 29.02.2024г  </t>
  </si>
  <si>
    <t xml:space="preserve">дог №09 от 29.01.2024г  </t>
  </si>
  <si>
    <t xml:space="preserve">дог №10 от 24.01.2024г  </t>
  </si>
  <si>
    <t xml:space="preserve">дог №11 от 22.01.2024г  </t>
  </si>
  <si>
    <t xml:space="preserve">дог №12 от 22.01.2024г  </t>
  </si>
  <si>
    <t xml:space="preserve">дог №46 от 31.01.2024г  </t>
  </si>
  <si>
    <t xml:space="preserve">дог №47 от 02.02.2024г  </t>
  </si>
  <si>
    <t xml:space="preserve">дог №135 от 05.07.2024г  </t>
  </si>
  <si>
    <t xml:space="preserve">дог №13 от 22.01.2024г  </t>
  </si>
  <si>
    <t>дог №93 от 06.03.2024г</t>
  </si>
  <si>
    <t xml:space="preserve">дог №131 от 05.06.2024г  </t>
  </si>
  <si>
    <t>дог  № 92 15.03.2024г.</t>
  </si>
  <si>
    <t xml:space="preserve">дог №04 от 17.01.2024г  </t>
  </si>
  <si>
    <t xml:space="preserve">дог №81 от 29.02.2024г  </t>
  </si>
  <si>
    <t>дог №121 от 17.05.2024г</t>
  </si>
  <si>
    <t>дог  №118 от 17.05.2024</t>
  </si>
  <si>
    <t>дог  №117 от 17.05.2024</t>
  </si>
  <si>
    <t xml:space="preserve">дог №84 от 08.03.2024г  </t>
  </si>
  <si>
    <t>дог № 123 от 21.05.2024г.</t>
  </si>
  <si>
    <t>дог № 124 от 25.05.2024г.</t>
  </si>
  <si>
    <t>дог № 125 от 29.05.2024г.</t>
  </si>
  <si>
    <t>дог №97 от 15.03.2024г.</t>
  </si>
  <si>
    <t>дог №132 от 21.06.2024г.</t>
  </si>
  <si>
    <t>дог №136 от 09.07.2024г.</t>
  </si>
  <si>
    <t xml:space="preserve"> 040840003971/240065/00</t>
  </si>
  <si>
    <t xml:space="preserve"> 040840003971/240080/00</t>
  </si>
  <si>
    <t xml:space="preserve"> 040840003971/240014/00</t>
  </si>
  <si>
    <t>040840003971/240066/00</t>
  </si>
  <si>
    <t xml:space="preserve">дог №65 от 20.02.2024г  </t>
  </si>
  <si>
    <t>040840003971/240007/00</t>
  </si>
  <si>
    <t>040840003971/240005/00</t>
  </si>
  <si>
    <t xml:space="preserve">дог №05 от 19.01.2024г  </t>
  </si>
  <si>
    <t>040840003971/240082/00</t>
  </si>
  <si>
    <t xml:space="preserve">дог №80 от 28.02.2024г  </t>
  </si>
  <si>
    <t>040840003971/240008/00</t>
  </si>
  <si>
    <t>040840003971/240001/00</t>
  </si>
  <si>
    <t>040840003971/240084/00</t>
  </si>
  <si>
    <t xml:space="preserve">040840003971/240133/00
</t>
  </si>
  <si>
    <t>040840003971/240122/00</t>
  </si>
  <si>
    <t>040840003971/240136/00</t>
  </si>
  <si>
    <t>040840003971/240106/00</t>
  </si>
  <si>
    <t>040840003971/240067/00</t>
  </si>
  <si>
    <t>040840003971/240096/00</t>
  </si>
  <si>
    <t>дог № 94 от 13.03.2024г</t>
  </si>
  <si>
    <t>040840003971/240081/00</t>
  </si>
  <si>
    <t xml:space="preserve">040840003971/240137/00
</t>
  </si>
  <si>
    <t xml:space="preserve">дог №134 от 05.08.2024г  </t>
  </si>
  <si>
    <t xml:space="preserve">040840003971/240138/00
</t>
  </si>
  <si>
    <t>040840003971/240134/00</t>
  </si>
  <si>
    <t>040840003971/240095/00</t>
  </si>
  <si>
    <t xml:space="preserve"> 040840003971/240094/00</t>
  </si>
  <si>
    <t>040840003971/240083/00</t>
  </si>
  <si>
    <t>040840003971/240047/00</t>
  </si>
  <si>
    <t>040840003971/240046/00</t>
  </si>
  <si>
    <t>040840003971/240121/</t>
  </si>
  <si>
    <t>040840003971/240124/00</t>
  </si>
  <si>
    <t>040840003971/240120/00</t>
  </si>
  <si>
    <t>040840003971/240126/00</t>
  </si>
  <si>
    <t>040840003971/240099/00</t>
  </si>
  <si>
    <t>040840003971/240127/00</t>
  </si>
  <si>
    <t>040840003971/240128/00</t>
  </si>
  <si>
    <t>040840003971/240135/00</t>
  </si>
  <si>
    <t>040840003971/240139/00</t>
  </si>
  <si>
    <t>040840003971/240086/00</t>
  </si>
  <si>
    <t>040840003971/240013/00</t>
  </si>
  <si>
    <t>040840003971/240012/00</t>
  </si>
  <si>
    <t>040840003971/240011/00</t>
  </si>
  <si>
    <t xml:space="preserve"> 040840003971/240010/00</t>
  </si>
  <si>
    <t xml:space="preserve"> 040840003971/240004/00</t>
  </si>
  <si>
    <t>040840003971/240009/00</t>
  </si>
  <si>
    <t>Командировки и служебные поездки внутри стран</t>
  </si>
  <si>
    <t>Итого: 159</t>
  </si>
  <si>
    <t>Итого: 161</t>
  </si>
  <si>
    <t>Продукция сувенирная подарочная</t>
  </si>
  <si>
    <t xml:space="preserve">Мяч волейбольный 5 *3100= 15500тг. </t>
  </si>
  <si>
    <t xml:space="preserve">Альбом для рисования - А4 12л 20шт* 200тг = 4000 тг </t>
  </si>
  <si>
    <t xml:space="preserve">Гауһар мозаика, ринстон суреттері 8шт* 3300тг = 26400тг  </t>
  </si>
  <si>
    <t xml:space="preserve">Алмазная мозаика, картины из страз 10шт* 1 000тг= 10000тг </t>
  </si>
  <si>
    <t>Бутилированная вода 19 л для лагеря</t>
  </si>
  <si>
    <t>Админстративный штраф</t>
  </si>
  <si>
    <t>ALI-AKHMET GROUP</t>
  </si>
  <si>
    <t>ИП Адай</t>
  </si>
  <si>
    <t>ИП Теңіз</t>
  </si>
  <si>
    <t>ИП Карим</t>
  </si>
  <si>
    <t>Жарқыра</t>
  </si>
  <si>
    <t xml:space="preserve"> ТОО "TDN TRADE"</t>
  </si>
  <si>
    <t>дог № 111 от 10.05.2024г</t>
  </si>
  <si>
    <t>дог № 126 от 30.05.2024г</t>
  </si>
  <si>
    <t>дог № 127 от 30.05.2024г</t>
  </si>
  <si>
    <t>дог № 128 от 30.05.2024г</t>
  </si>
  <si>
    <t>дог № 129 от 30.05.2024г</t>
  </si>
  <si>
    <t>дог № 122 от 27.05.2024г</t>
  </si>
  <si>
    <t>040840003971/240132/00</t>
  </si>
  <si>
    <t>040840003971/240131/00</t>
  </si>
  <si>
    <t>040840003971/240130/00</t>
  </si>
  <si>
    <t>040840003971/240129/00</t>
  </si>
  <si>
    <t>040840003971/240125/00</t>
  </si>
  <si>
    <t>040840003971/240114/00</t>
  </si>
  <si>
    <t>Итого: 163</t>
  </si>
  <si>
    <t>Итого: 169</t>
  </si>
  <si>
    <t>Горячая питания  из малообеспеченных семей    201 детей*170 дней*570=19476900</t>
  </si>
  <si>
    <t>Услуги по обеспечению бесплатным горячим питанием учащихся из малообеспеченных семей.</t>
  </si>
  <si>
    <t>040840003971/240085/00</t>
  </si>
  <si>
    <t xml:space="preserve">дог №82 от 05.03.2024г  </t>
  </si>
  <si>
    <t>040840003971/240002/00</t>
  </si>
  <si>
    <t xml:space="preserve">дог №02 от 11.01.2024г  </t>
  </si>
  <si>
    <t>040840003971/240123/00</t>
  </si>
  <si>
    <t>дог № 120 от 15.05.2024г</t>
  </si>
  <si>
    <t>040840003971/240133/00</t>
  </si>
  <si>
    <t>Кабинет инклюзия кабинет 1*5000 000=5 000 000,00</t>
  </si>
  <si>
    <t>Кондиционер для лагеря  4*146720=586880 тг</t>
  </si>
  <si>
    <t>Кровать детская, каркас металлический для лагеря  70*98448= 6891360</t>
  </si>
  <si>
    <t xml:space="preserve">Пеня </t>
  </si>
  <si>
    <t>Материальный помощь 267детей *50000 = 13350 тыс тг</t>
  </si>
  <si>
    <t>MBA Trade</t>
  </si>
  <si>
    <t>"Инжиниринг НСТ"</t>
  </si>
  <si>
    <t>ТОО  "ТПК Тонар"</t>
  </si>
  <si>
    <t>дог № 110 от 14.05.2024г</t>
  </si>
  <si>
    <t>дог № 109 от  30.04.2024г</t>
  </si>
  <si>
    <t>Итого: 414</t>
  </si>
  <si>
    <t>040840003971/240140/00</t>
  </si>
  <si>
    <t>дог № 137 от 23.08.2024г</t>
  </si>
  <si>
    <t xml:space="preserve"> 040840003971/240113/00</t>
  </si>
  <si>
    <t>040840003971/240112/00</t>
  </si>
  <si>
    <t>конкурста тұр Даниярда</t>
  </si>
  <si>
    <t>Приобретение нематериальных активов</t>
  </si>
  <si>
    <t>Итого: 416</t>
  </si>
  <si>
    <t>конкурс</t>
  </si>
  <si>
    <t xml:space="preserve">Открытый конкурс </t>
  </si>
  <si>
    <t>ИОИ</t>
  </si>
  <si>
    <t>Электронный магазин</t>
  </si>
  <si>
    <t>Компьютер  в к-те</t>
  </si>
  <si>
    <t xml:space="preserve"> КГУ "Общеобразовательная школа № *15* " Отделаобразования по городу Жанаозен Управленияобразования Мангистауской области</t>
  </si>
  <si>
    <t>Есбосинов Б.С.</t>
  </si>
  <si>
    <t>Гл. бухгалтер</t>
  </si>
  <si>
    <t>Камаева Р.А.</t>
  </si>
  <si>
    <t>Директор "ООШ №15"</t>
  </si>
  <si>
    <t>082</t>
  </si>
  <si>
    <t xml:space="preserve">Администратор бюджетных программ   </t>
  </si>
  <si>
    <t>Услуги по обучению</t>
  </si>
  <si>
    <t>Профессиональная организация бухгалтеров "Альянс профессиональных бухгалтеров"</t>
  </si>
  <si>
    <t>040840003971/240143/00</t>
  </si>
  <si>
    <t>дог №140 от 21.11.2024г.</t>
  </si>
  <si>
    <t>083</t>
  </si>
  <si>
    <t xml:space="preserve"> Водоэмульсия для внутренних работ 100литр *236=23600</t>
  </si>
  <si>
    <t xml:space="preserve"> ИП Сарыева</t>
  </si>
  <si>
    <t>040840003971/240142/00</t>
  </si>
  <si>
    <t>дог №139 от 29.10.2024г</t>
  </si>
  <si>
    <t>Услуги по участию в семинаре по государственным закупкам</t>
  </si>
  <si>
    <t>Товарищество с ограниченной ответственностью "Law&amp;Trust"</t>
  </si>
  <si>
    <t xml:space="preserve"> 040840003971/240141/00</t>
  </si>
  <si>
    <t>дог № 138 от 07.10.2024г.</t>
  </si>
  <si>
    <t>Отчет о проведенных государственных закупках товаров, работ и услуг на 01 декабрь   2024 года</t>
  </si>
  <si>
    <t>дог.№03 от 11.01.2024г. дог №141 от 05.12.2024г.</t>
  </si>
  <si>
    <t>дог.№06 от 22.01.2024г.дог.№142 от 13.12.2024г.</t>
  </si>
  <si>
    <t>дог.№63 от 15.02.2024г. дог№143 17.12.2024г</t>
  </si>
  <si>
    <t>дог № 130 от 30.05.2024г доп сог №13 от 04.12.2024г</t>
  </si>
  <si>
    <t>Материальный помощь 10детей *120000 = 1200000 тыс тг</t>
  </si>
  <si>
    <t>Материальный помощь 252детей *50000 = 12600 тыс тг</t>
  </si>
  <si>
    <t>дог № 130 от 30.05.2024г доп сог №13/01 от 10.12.2024г</t>
  </si>
  <si>
    <t>Отчет о проведенных государственных закупках товаров, работ и услуг на 01  январь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</si>
</sst>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0.0000"/>
    <numFmt numFmtId="166" formatCode="0.000"/>
  </numFmts>
  <fonts count="3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9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rgb="FF0000FF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name val="Helv"/>
    </font>
    <font>
      <sz val="9"/>
      <color rgb="FF333333"/>
      <name val="Times New Roman"/>
      <family val="1"/>
      <charset val="204"/>
    </font>
    <font>
      <u/>
      <sz val="9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u/>
      <sz val="9"/>
      <color theme="10"/>
      <name val="Times New Roman"/>
      <family val="1"/>
      <charset val="204"/>
    </font>
    <font>
      <sz val="9"/>
      <color rgb="FFFFFF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16" fillId="0" borderId="0"/>
    <xf numFmtId="0" fontId="7" fillId="0" borderId="0"/>
    <xf numFmtId="0" fontId="16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7" fillId="0" borderId="0"/>
    <xf numFmtId="43" fontId="7" fillId="0" borderId="0" applyFont="0" applyFill="0" applyBorder="0" applyAlignment="0" applyProtection="0"/>
    <xf numFmtId="0" fontId="22" fillId="0" borderId="0"/>
  </cellStyleXfs>
  <cellXfs count="280">
    <xf numFmtId="0" fontId="0" fillId="0" borderId="0" xfId="0"/>
    <xf numFmtId="0" fontId="2" fillId="0" borderId="0" xfId="10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center" vertical="center"/>
    </xf>
    <xf numFmtId="0" fontId="2" fillId="0" borderId="0" xfId="10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center" wrapText="1"/>
    </xf>
    <xf numFmtId="0" fontId="7" fillId="0" borderId="0" xfId="10" applyFont="1" applyFill="1" applyAlignment="1"/>
    <xf numFmtId="0" fontId="6" fillId="0" borderId="0" xfId="4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left" vertical="center"/>
    </xf>
    <xf numFmtId="0" fontId="4" fillId="0" borderId="0" xfId="10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left" vertical="center"/>
    </xf>
    <xf numFmtId="0" fontId="0" fillId="0" borderId="0" xfId="0" applyFill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2" fillId="0" borderId="0" xfId="8" applyFont="1" applyFill="1" applyAlignment="1">
      <alignment horizontal="center" vertical="center"/>
    </xf>
    <xf numFmtId="0" fontId="9" fillId="0" borderId="1" xfId="10" applyFont="1" applyFill="1" applyBorder="1" applyAlignment="1">
      <alignment horizontal="center" vertical="center" wrapText="1"/>
    </xf>
    <xf numFmtId="0" fontId="14" fillId="0" borderId="1" xfId="8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9" fillId="0" borderId="0" xfId="8" applyFont="1" applyFill="1" applyAlignment="1">
      <alignment horizontal="center" vertical="center" wrapText="1"/>
    </xf>
    <xf numFmtId="0" fontId="9" fillId="0" borderId="0" xfId="1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4" fillId="0" borderId="0" xfId="8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9" fillId="3" borderId="1" xfId="4" applyFont="1" applyFill="1" applyBorder="1" applyAlignment="1">
      <alignment horizontal="center" vertical="center"/>
    </xf>
    <xf numFmtId="0" fontId="21" fillId="0" borderId="1" xfId="0" applyFont="1" applyBorder="1"/>
    <xf numFmtId="0" fontId="4" fillId="0" borderId="2" xfId="8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165" fontId="6" fillId="2" borderId="0" xfId="0" applyNumberFormat="1" applyFont="1" applyFill="1" applyBorder="1" applyAlignment="1">
      <alignment horizontal="center" vertical="center"/>
    </xf>
    <xf numFmtId="3" fontId="8" fillId="0" borderId="3" xfId="15" applyNumberFormat="1" applyFont="1" applyFill="1" applyBorder="1" applyAlignment="1">
      <alignment horizontal="left" vertical="center" wrapText="1"/>
    </xf>
    <xf numFmtId="3" fontId="8" fillId="0" borderId="3" xfId="15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9" fillId="4" borderId="1" xfId="4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4" fillId="2" borderId="2" xfId="8" applyFont="1" applyFill="1" applyBorder="1" applyAlignment="1">
      <alignment horizontal="left" vertical="top" wrapText="1"/>
    </xf>
    <xf numFmtId="3" fontId="8" fillId="0" borderId="4" xfId="15" applyNumberFormat="1" applyFont="1" applyFill="1" applyBorder="1" applyAlignment="1">
      <alignment horizontal="left" vertical="center"/>
    </xf>
    <xf numFmtId="3" fontId="8" fillId="0" borderId="4" xfId="15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left" vertical="center"/>
    </xf>
    <xf numFmtId="3" fontId="8" fillId="0" borderId="1" xfId="15" applyNumberFormat="1" applyFont="1" applyFill="1" applyBorder="1" applyAlignment="1">
      <alignment horizontal="left" vertical="center" wrapText="1"/>
    </xf>
    <xf numFmtId="3" fontId="8" fillId="0" borderId="1" xfId="15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10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49" fontId="4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19" fillId="4" borderId="4" xfId="15" applyNumberFormat="1" applyFont="1" applyFill="1" applyBorder="1" applyAlignment="1">
      <alignment horizontal="left" vertical="center" wrapText="1"/>
    </xf>
    <xf numFmtId="3" fontId="19" fillId="4" borderId="1" xfId="15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3" fontId="19" fillId="4" borderId="3" xfId="15" applyNumberFormat="1" applyFont="1" applyFill="1" applyBorder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/>
    </xf>
    <xf numFmtId="166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21" fillId="0" borderId="0" xfId="0" applyFont="1"/>
    <xf numFmtId="0" fontId="21" fillId="0" borderId="3" xfId="0" applyFont="1" applyBorder="1"/>
    <xf numFmtId="0" fontId="4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/>
    </xf>
    <xf numFmtId="0" fontId="21" fillId="0" borderId="3" xfId="0" applyFont="1" applyBorder="1" applyAlignment="1">
      <alignment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23" fillId="0" borderId="1" xfId="0" applyFont="1" applyBorder="1"/>
    <xf numFmtId="2" fontId="19" fillId="4" borderId="1" xfId="4" applyNumberFormat="1" applyFont="1" applyFill="1" applyBorder="1" applyAlignment="1">
      <alignment horizontal="center" vertical="center"/>
    </xf>
    <xf numFmtId="166" fontId="8" fillId="0" borderId="1" xfId="4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/>
    <xf numFmtId="2" fontId="19" fillId="3" borderId="1" xfId="4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1" fontId="8" fillId="0" borderId="1" xfId="4" applyNumberFormat="1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wrapText="1"/>
    </xf>
    <xf numFmtId="3" fontId="8" fillId="0" borderId="4" xfId="15" applyNumberFormat="1" applyFont="1" applyFill="1" applyBorder="1" applyAlignment="1">
      <alignment vertical="top" wrapText="1"/>
    </xf>
    <xf numFmtId="0" fontId="23" fillId="0" borderId="1" xfId="0" applyFont="1" applyBorder="1" applyAlignment="1">
      <alignment horizontal="left" vertical="top"/>
    </xf>
    <xf numFmtId="0" fontId="23" fillId="0" borderId="1" xfId="0" applyFont="1" applyFill="1" applyBorder="1" applyAlignment="1">
      <alignment horizontal="left" vertical="top" wrapText="1"/>
    </xf>
    <xf numFmtId="0" fontId="8" fillId="0" borderId="1" xfId="13" applyFont="1" applyFill="1" applyBorder="1" applyAlignment="1">
      <alignment horizontal="left" vertical="top"/>
    </xf>
    <xf numFmtId="0" fontId="0" fillId="0" borderId="1" xfId="0" applyFill="1" applyBorder="1"/>
    <xf numFmtId="0" fontId="8" fillId="0" borderId="1" xfId="0" applyFont="1" applyFill="1" applyBorder="1" applyAlignment="1">
      <alignment horizontal="left" vertical="top" wrapText="1"/>
    </xf>
    <xf numFmtId="0" fontId="8" fillId="0" borderId="1" xfId="13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5" fillId="3" borderId="1" xfId="10" applyFont="1" applyFill="1" applyBorder="1" applyAlignment="1">
      <alignment horizontal="center" vertical="center"/>
    </xf>
    <xf numFmtId="0" fontId="26" fillId="3" borderId="1" xfId="10" applyFont="1" applyFill="1" applyBorder="1" applyAlignment="1"/>
    <xf numFmtId="0" fontId="9" fillId="3" borderId="1" xfId="0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8" fillId="2" borderId="1" xfId="9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2" borderId="1" xfId="9" applyFont="1" applyFill="1" applyBorder="1" applyAlignment="1">
      <alignment horizontal="left" vertical="top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2" borderId="1" xfId="9" applyFont="1" applyFill="1" applyBorder="1" applyAlignment="1">
      <alignment horizontal="center" wrapText="1"/>
    </xf>
    <xf numFmtId="0" fontId="8" fillId="2" borderId="5" xfId="9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9" fillId="4" borderId="1" xfId="4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8" fillId="4" borderId="1" xfId="4" applyFont="1" applyFill="1" applyBorder="1" applyAlignment="1">
      <alignment horizontal="left" vertical="center"/>
    </xf>
    <xf numFmtId="2" fontId="8" fillId="0" borderId="1" xfId="4" applyNumberFormat="1" applyFont="1" applyFill="1" applyBorder="1" applyAlignment="1">
      <alignment horizontal="center" vertical="center"/>
    </xf>
    <xf numFmtId="2" fontId="8" fillId="0" borderId="1" xfId="10" applyNumberFormat="1" applyFont="1" applyFill="1" applyBorder="1" applyAlignment="1">
      <alignment horizontal="center" vertical="center"/>
    </xf>
    <xf numFmtId="0" fontId="19" fillId="3" borderId="1" xfId="1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19" fillId="3" borderId="1" xfId="1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4" fillId="0" borderId="1" xfId="10" applyFont="1" applyFill="1" applyBorder="1" applyAlignment="1">
      <alignment horizontal="center" vertical="center"/>
    </xf>
    <xf numFmtId="0" fontId="4" fillId="0" borderId="1" xfId="0" applyFont="1" applyFill="1" applyBorder="1"/>
    <xf numFmtId="0" fontId="27" fillId="0" borderId="1" xfId="1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left" vertical="center"/>
    </xf>
    <xf numFmtId="0" fontId="2" fillId="0" borderId="1" xfId="10" applyFont="1" applyFill="1" applyBorder="1" applyAlignment="1">
      <alignment horizontal="left" vertical="center"/>
    </xf>
    <xf numFmtId="0" fontId="2" fillId="0" borderId="1" xfId="10" applyFont="1" applyFill="1" applyBorder="1" applyAlignment="1">
      <alignment horizontal="left"/>
    </xf>
    <xf numFmtId="0" fontId="27" fillId="0" borderId="1" xfId="1" applyFont="1" applyFill="1" applyBorder="1" applyAlignment="1">
      <alignment horizontal="left" vertical="center" wrapText="1"/>
    </xf>
    <xf numFmtId="0" fontId="4" fillId="3" borderId="1" xfId="10" applyFont="1" applyFill="1" applyBorder="1" applyAlignment="1">
      <alignment horizontal="left" vertical="center"/>
    </xf>
    <xf numFmtId="0" fontId="2" fillId="3" borderId="1" xfId="10" applyFont="1" applyFill="1" applyBorder="1" applyAlignment="1">
      <alignment horizontal="left" vertical="center"/>
    </xf>
    <xf numFmtId="0" fontId="2" fillId="3" borderId="1" xfId="10" applyFont="1" applyFill="1" applyBorder="1" applyAlignment="1">
      <alignment horizontal="left"/>
    </xf>
    <xf numFmtId="0" fontId="27" fillId="3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9" fillId="3" borderId="1" xfId="10" applyFont="1" applyFill="1" applyBorder="1" applyAlignment="1">
      <alignment horizontal="center" vertical="center"/>
    </xf>
    <xf numFmtId="0" fontId="4" fillId="2" borderId="1" xfId="8" applyFont="1" applyFill="1" applyBorder="1" applyAlignment="1">
      <alignment horizontal="left" vertical="center"/>
    </xf>
    <xf numFmtId="0" fontId="4" fillId="2" borderId="1" xfId="8" applyFont="1" applyFill="1" applyBorder="1" applyAlignment="1">
      <alignment horizontal="left" vertical="center" wrapText="1"/>
    </xf>
    <xf numFmtId="0" fontId="4" fillId="0" borderId="1" xfId="8" applyFont="1" applyFill="1" applyBorder="1" applyAlignment="1">
      <alignment horizontal="left" vertical="center"/>
    </xf>
    <xf numFmtId="0" fontId="4" fillId="2" borderId="1" xfId="8" applyFont="1" applyFill="1" applyBorder="1" applyAlignment="1">
      <alignment horizontal="center" vertical="center"/>
    </xf>
    <xf numFmtId="2" fontId="8" fillId="2" borderId="1" xfId="5" applyNumberFormat="1" applyFont="1" applyFill="1" applyBorder="1" applyAlignment="1">
      <alignment horizontal="center" vertical="center"/>
    </xf>
    <xf numFmtId="0" fontId="4" fillId="2" borderId="1" xfId="10" applyFont="1" applyFill="1" applyBorder="1" applyAlignment="1">
      <alignment horizontal="left" vertical="center"/>
    </xf>
    <xf numFmtId="0" fontId="2" fillId="2" borderId="1" xfId="10" applyFont="1" applyFill="1" applyBorder="1" applyAlignment="1">
      <alignment horizontal="left" vertical="center"/>
    </xf>
    <xf numFmtId="0" fontId="0" fillId="2" borderId="1" xfId="0" applyFill="1" applyBorder="1"/>
    <xf numFmtId="0" fontId="4" fillId="0" borderId="1" xfId="8" applyFont="1" applyFill="1" applyBorder="1" applyAlignment="1">
      <alignment horizontal="left" vertical="center" wrapText="1"/>
    </xf>
    <xf numFmtId="0" fontId="4" fillId="2" borderId="1" xfId="10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2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7" fillId="3" borderId="1" xfId="1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/>
    </xf>
    <xf numFmtId="0" fontId="4" fillId="0" borderId="2" xfId="8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4" fillId="0" borderId="1" xfId="10" applyFont="1" applyFill="1" applyBorder="1" applyAlignment="1">
      <alignment horizontal="center" wrapText="1"/>
    </xf>
    <xf numFmtId="0" fontId="4" fillId="3" borderId="1" xfId="10" applyFont="1" applyFill="1" applyBorder="1" applyAlignment="1">
      <alignment horizontal="center" wrapText="1"/>
    </xf>
    <xf numFmtId="0" fontId="4" fillId="2" borderId="1" xfId="1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8" fillId="3" borderId="1" xfId="1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10" applyFont="1" applyFill="1" applyBorder="1" applyAlignment="1">
      <alignment horizontal="center"/>
    </xf>
    <xf numFmtId="0" fontId="4" fillId="0" borderId="1" xfId="1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29" fillId="0" borderId="1" xfId="0" applyNumberFormat="1" applyFont="1" applyFill="1" applyBorder="1" applyAlignment="1">
      <alignment horizontal="center"/>
    </xf>
    <xf numFmtId="164" fontId="8" fillId="0" borderId="1" xfId="4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8" fillId="3" borderId="1" xfId="10" applyFont="1" applyFill="1" applyBorder="1" applyAlignment="1"/>
    <xf numFmtId="0" fontId="8" fillId="2" borderId="1" xfId="5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center"/>
    </xf>
    <xf numFmtId="0" fontId="2" fillId="3" borderId="1" xfId="10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/>
    </xf>
    <xf numFmtId="0" fontId="5" fillId="0" borderId="0" xfId="4" applyFont="1" applyFill="1" applyAlignment="1">
      <alignment horizontal="center"/>
    </xf>
    <xf numFmtId="164" fontId="19" fillId="4" borderId="1" xfId="4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4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/>
    </xf>
    <xf numFmtId="0" fontId="4" fillId="3" borderId="2" xfId="8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166" fontId="6" fillId="3" borderId="0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2" fontId="8" fillId="2" borderId="1" xfId="4" applyNumberFormat="1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8" fillId="2" borderId="1" xfId="0" applyFont="1" applyFill="1" applyBorder="1" applyAlignment="1">
      <alignment horizontal="left" vertical="center"/>
    </xf>
    <xf numFmtId="0" fontId="8" fillId="2" borderId="4" xfId="13" applyFont="1" applyFill="1" applyBorder="1" applyAlignment="1">
      <alignment vertical="top" wrapText="1"/>
    </xf>
    <xf numFmtId="0" fontId="8" fillId="2" borderId="4" xfId="13" applyFont="1" applyFill="1" applyBorder="1" applyAlignment="1">
      <alignment horizontal="left" vertical="top" wrapText="1"/>
    </xf>
    <xf numFmtId="0" fontId="8" fillId="2" borderId="4" xfId="13" applyFont="1" applyFill="1" applyBorder="1" applyAlignment="1">
      <alignment horizontal="left" vertical="top"/>
    </xf>
    <xf numFmtId="0" fontId="23" fillId="2" borderId="2" xfId="0" applyFont="1" applyFill="1" applyBorder="1" applyAlignment="1">
      <alignment horizontal="left" vertical="center"/>
    </xf>
    <xf numFmtId="2" fontId="30" fillId="3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center"/>
    </xf>
    <xf numFmtId="0" fontId="8" fillId="2" borderId="1" xfId="10" applyFont="1" applyFill="1" applyBorder="1" applyAlignment="1">
      <alignment horizontal="center"/>
    </xf>
    <xf numFmtId="2" fontId="4" fillId="2" borderId="1" xfId="1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9" fillId="2" borderId="1" xfId="10" applyFont="1" applyFill="1" applyBorder="1" applyAlignment="1">
      <alignment horizontal="center" vertical="center"/>
    </xf>
    <xf numFmtId="0" fontId="2" fillId="2" borderId="1" xfId="10" applyFont="1" applyFill="1" applyBorder="1" applyAlignment="1">
      <alignment horizontal="left"/>
    </xf>
    <xf numFmtId="0" fontId="27" fillId="2" borderId="1" xfId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4" fillId="3" borderId="1" xfId="10" applyNumberFormat="1" applyFont="1" applyFill="1" applyBorder="1" applyAlignment="1">
      <alignment horizontal="center" vertical="center"/>
    </xf>
    <xf numFmtId="2" fontId="8" fillId="3" borderId="1" xfId="10" applyNumberFormat="1" applyFont="1" applyFill="1" applyBorder="1" applyAlignment="1">
      <alignment horizontal="center" vertical="center"/>
    </xf>
    <xf numFmtId="2" fontId="8" fillId="3" borderId="1" xfId="4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8" fillId="2" borderId="1" xfId="4" applyNumberFormat="1" applyFont="1" applyFill="1" applyBorder="1" applyAlignment="1">
      <alignment horizontal="center" vertical="center"/>
    </xf>
    <xf numFmtId="2" fontId="8" fillId="2" borderId="1" xfId="10" applyNumberFormat="1" applyFont="1" applyFill="1" applyBorder="1" applyAlignment="1">
      <alignment horizontal="center" vertical="center"/>
    </xf>
    <xf numFmtId="0" fontId="8" fillId="2" borderId="1" xfId="13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/>
    </xf>
    <xf numFmtId="2" fontId="11" fillId="3" borderId="1" xfId="0" applyNumberFormat="1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 wrapText="1"/>
    </xf>
    <xf numFmtId="0" fontId="4" fillId="3" borderId="1" xfId="1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2" fontId="0" fillId="2" borderId="0" xfId="0" applyNumberFormat="1" applyFill="1"/>
    <xf numFmtId="0" fontId="20" fillId="0" borderId="0" xfId="4" applyFont="1" applyFill="1" applyBorder="1" applyAlignment="1">
      <alignment horizontal="center" vertical="center"/>
    </xf>
  </cellXfs>
  <cellStyles count="16">
    <cellStyle name="Гиперссылка" xfId="1" builtinId="8"/>
    <cellStyle name="Обычный" xfId="0" builtinId="0"/>
    <cellStyle name="Обычный 10 2" xfId="2"/>
    <cellStyle name="Обычный 13" xfId="3"/>
    <cellStyle name="Обычный 2" xfId="4"/>
    <cellStyle name="Обычный 2 3" xfId="5"/>
    <cellStyle name="Обычный 3" xfId="6"/>
    <cellStyle name="Обычный 3 3" xfId="7"/>
    <cellStyle name="Обычный 4" xfId="8"/>
    <cellStyle name="Обычный 5" xfId="9"/>
    <cellStyle name="Обычный 6" xfId="10"/>
    <cellStyle name="Обычный 9" xfId="11"/>
    <cellStyle name="Обычный_Лист1" xfId="15"/>
    <cellStyle name="Процентный 2" xfId="12"/>
    <cellStyle name="Стиль 1" xfId="13"/>
    <cellStyle name="Финансовый 2" xfId="14"/>
  </cellStyles>
  <dxfs count="0"/>
  <tableStyles count="0" defaultTableStyle="TableStyleMedium2" defaultPivotStyle="PivotStyleMedium9"/>
  <colors>
    <mruColors>
      <color rgb="FF0D2A7A"/>
      <color rgb="FF261F67"/>
      <color rgb="FF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87;&#1082;&#1046;&#1091;&#1083;&#1076;&#1099;&#1079;\Downloads\&#1089;&#1096;%2012\&#1096;&#1072;&#1073;&#1083;&#1086;&#1085;_&#1043;&#1055;_v29_ru\&#1064;&#1072;&#1073;&#1083;&#1086;&#1085;%20&#1087;&#1083;&#1072;&#1085;&#1072;%20&#1043;&#1047;_ru_v29_2011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81"/>
  <sheetViews>
    <sheetView workbookViewId="0">
      <selection activeCell="O118" sqref="O118"/>
    </sheetView>
  </sheetViews>
  <sheetFormatPr defaultColWidth="9" defaultRowHeight="15"/>
  <cols>
    <col min="1" max="1" width="11" style="23" customWidth="1"/>
    <col min="2" max="2" width="7.7109375" style="23" customWidth="1"/>
    <col min="3" max="3" width="35.140625" style="23" customWidth="1"/>
    <col min="4" max="4" width="11" style="23" customWidth="1"/>
    <col min="5" max="5" width="9" style="23"/>
    <col min="6" max="6" width="24.42578125" style="23" customWidth="1"/>
    <col min="7" max="7" width="8.7109375" style="23" customWidth="1"/>
    <col min="8" max="8" width="14.28515625" style="23" customWidth="1"/>
    <col min="9" max="9" width="27.140625" style="23" customWidth="1"/>
    <col min="10" max="10" width="21.85546875" style="23" customWidth="1"/>
    <col min="11" max="11" width="10.7109375" style="23" customWidth="1"/>
    <col min="12" max="12" width="10.42578125" style="23" bestFit="1" customWidth="1"/>
    <col min="13" max="13" width="13.7109375" style="23" customWidth="1"/>
    <col min="14" max="14" width="12.42578125" style="23" customWidth="1"/>
    <col min="15" max="16384" width="9" style="23"/>
  </cols>
  <sheetData>
    <row r="1" spans="1:254" ht="15.75">
      <c r="A1" s="1"/>
      <c r="B1" s="2"/>
      <c r="C1" s="3"/>
      <c r="D1" s="1"/>
      <c r="E1" s="1"/>
      <c r="F1" s="21"/>
      <c r="G1" s="1"/>
      <c r="H1" s="1"/>
      <c r="I1" s="22"/>
      <c r="J1" s="1"/>
      <c r="K1" s="1"/>
      <c r="L1" s="1"/>
      <c r="M1" s="1"/>
      <c r="N1" s="1"/>
      <c r="O1" s="1"/>
      <c r="P1" s="1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</row>
    <row r="2" spans="1:254" ht="15.75">
      <c r="A2" s="279" t="s">
        <v>585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10"/>
      <c r="P2" s="1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</row>
    <row r="3" spans="1:254" ht="15.75">
      <c r="A3" s="279" t="s">
        <v>565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10"/>
      <c r="P3" s="1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</row>
    <row r="4" spans="1:254" ht="15.75">
      <c r="A4" s="1"/>
      <c r="B4" s="24"/>
      <c r="C4" s="5"/>
      <c r="D4" s="4"/>
      <c r="E4" s="4"/>
      <c r="F4" s="4"/>
      <c r="G4" s="4"/>
      <c r="H4" s="4"/>
      <c r="I4" s="20"/>
      <c r="J4" s="4"/>
      <c r="K4" s="4"/>
      <c r="L4" s="4"/>
      <c r="M4" s="4"/>
      <c r="N4" s="4"/>
      <c r="O4" s="10"/>
      <c r="P4" s="1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</row>
    <row r="5" spans="1:254" ht="15.75">
      <c r="A5" s="6"/>
      <c r="B5" s="25"/>
      <c r="C5" s="35" t="s">
        <v>0</v>
      </c>
      <c r="D5" s="7"/>
      <c r="E5" s="7"/>
      <c r="F5" s="7"/>
      <c r="G5" s="7"/>
      <c r="H5" s="7"/>
      <c r="I5" s="7"/>
      <c r="J5" s="7"/>
      <c r="K5" s="7"/>
      <c r="L5" s="7"/>
      <c r="M5" s="11"/>
      <c r="N5" s="11"/>
      <c r="O5" s="26"/>
      <c r="P5" s="6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</row>
    <row r="6" spans="1:254" ht="15.75">
      <c r="A6" s="6"/>
      <c r="B6" s="25"/>
      <c r="C6" s="35" t="s">
        <v>571</v>
      </c>
      <c r="D6" s="223"/>
      <c r="E6" s="7"/>
      <c r="F6" s="7"/>
      <c r="G6" s="7"/>
      <c r="H6" s="7"/>
      <c r="I6" s="7"/>
      <c r="J6" s="6"/>
      <c r="K6" s="11"/>
      <c r="L6" s="11"/>
      <c r="M6" s="11"/>
      <c r="N6" s="11"/>
      <c r="O6" s="26"/>
      <c r="P6" s="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</row>
    <row r="7" spans="1:254" ht="15.75">
      <c r="A7" s="6"/>
      <c r="B7" s="25"/>
      <c r="C7" s="35" t="s">
        <v>1</v>
      </c>
      <c r="D7" s="224"/>
      <c r="E7" s="11"/>
      <c r="F7" s="11"/>
      <c r="G7" s="11"/>
      <c r="H7" s="11"/>
      <c r="I7" s="7"/>
      <c r="J7" s="11"/>
      <c r="K7" s="11"/>
      <c r="L7" s="11"/>
      <c r="M7" s="11"/>
      <c r="N7" s="11"/>
      <c r="O7" s="26"/>
      <c r="P7" s="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</row>
    <row r="8" spans="1:254" ht="15.75">
      <c r="A8" s="6"/>
      <c r="B8" s="25"/>
      <c r="C8" s="35" t="s">
        <v>2</v>
      </c>
      <c r="D8" s="224"/>
      <c r="E8" s="11"/>
      <c r="F8" s="11"/>
      <c r="G8" s="11"/>
      <c r="H8" s="11"/>
      <c r="I8" s="7"/>
      <c r="J8" s="11"/>
      <c r="K8" s="11"/>
      <c r="L8" s="11"/>
      <c r="M8" s="11"/>
      <c r="N8" s="24" t="s">
        <v>3</v>
      </c>
      <c r="O8" s="26"/>
      <c r="P8" s="6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</row>
    <row r="9" spans="1:254" s="34" customFormat="1" ht="60">
      <c r="A9" s="27" t="s">
        <v>4</v>
      </c>
      <c r="B9" s="28" t="s">
        <v>5</v>
      </c>
      <c r="C9" s="29" t="s">
        <v>6</v>
      </c>
      <c r="D9" s="29" t="s">
        <v>7</v>
      </c>
      <c r="E9" s="29" t="s">
        <v>8</v>
      </c>
      <c r="F9" s="29" t="s">
        <v>9</v>
      </c>
      <c r="G9" s="29" t="s">
        <v>10</v>
      </c>
      <c r="H9" s="29" t="s">
        <v>17</v>
      </c>
      <c r="I9" s="30" t="s">
        <v>11</v>
      </c>
      <c r="J9" s="29" t="s">
        <v>12</v>
      </c>
      <c r="K9" s="29" t="s">
        <v>13</v>
      </c>
      <c r="L9" s="29" t="s">
        <v>16</v>
      </c>
      <c r="M9" s="29" t="s">
        <v>14</v>
      </c>
      <c r="N9" s="29" t="s">
        <v>15</v>
      </c>
      <c r="O9" s="31"/>
      <c r="P9" s="32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54" ht="24">
      <c r="A10" s="8">
        <v>261</v>
      </c>
      <c r="B10" s="8">
        <v>142</v>
      </c>
      <c r="C10" s="36" t="s">
        <v>44</v>
      </c>
      <c r="D10" s="49">
        <v>26</v>
      </c>
      <c r="E10" s="37">
        <v>36</v>
      </c>
      <c r="F10" s="47" t="s">
        <v>18</v>
      </c>
      <c r="G10" s="48" t="s">
        <v>19</v>
      </c>
      <c r="H10" s="9"/>
      <c r="I10" s="161" t="s">
        <v>230</v>
      </c>
      <c r="J10" s="49" t="s">
        <v>20</v>
      </c>
      <c r="K10" s="38">
        <v>25.87</v>
      </c>
      <c r="L10" s="38">
        <v>25.87</v>
      </c>
      <c r="M10" s="13">
        <f>K10-L10</f>
        <v>0</v>
      </c>
      <c r="N10" s="50">
        <f>K10-L10</f>
        <v>0</v>
      </c>
      <c r="O10" s="51"/>
      <c r="P10" s="39"/>
      <c r="Q10" s="39"/>
      <c r="R10" s="52"/>
    </row>
    <row r="11" spans="1:254">
      <c r="A11" s="41"/>
      <c r="B11" s="42"/>
      <c r="C11" s="127" t="s">
        <v>376</v>
      </c>
      <c r="D11" s="46">
        <f>SUM(D10:D10)</f>
        <v>26</v>
      </c>
      <c r="E11" s="46">
        <f>SUM(E10:E10)</f>
        <v>36</v>
      </c>
      <c r="F11" s="43"/>
      <c r="G11" s="44"/>
      <c r="H11" s="44"/>
      <c r="I11" s="45"/>
      <c r="J11" s="44"/>
      <c r="K11" s="46">
        <f>SUM(K10:K10)</f>
        <v>25.87</v>
      </c>
      <c r="L11" s="46">
        <f>SUM(L10:L10)</f>
        <v>25.87</v>
      </c>
      <c r="M11" s="46">
        <f>SUM(M10:M10)</f>
        <v>0</v>
      </c>
      <c r="N11" s="46">
        <f>SUM(N10:N10)</f>
        <v>0</v>
      </c>
      <c r="P11" s="39"/>
      <c r="Q11" s="39"/>
      <c r="R11" s="40"/>
    </row>
    <row r="12" spans="1:254">
      <c r="A12" s="58"/>
      <c r="B12" s="59"/>
      <c r="C12" s="56" t="s">
        <v>21</v>
      </c>
      <c r="D12" s="57">
        <f>D13+D14+D15+D16+D17+D18+D19+D20</f>
        <v>434.315</v>
      </c>
      <c r="E12" s="57">
        <f t="shared" ref="E12:N12" si="0">E13+E14+E15+E16+E17+E18+E19+E20</f>
        <v>86</v>
      </c>
      <c r="F12" s="57"/>
      <c r="G12" s="57"/>
      <c r="H12" s="57"/>
      <c r="I12" s="57"/>
      <c r="J12" s="57"/>
      <c r="K12" s="57">
        <f t="shared" si="0"/>
        <v>434.315</v>
      </c>
      <c r="L12" s="57">
        <f t="shared" si="0"/>
        <v>434.315</v>
      </c>
      <c r="M12" s="57">
        <f t="shared" si="0"/>
        <v>0</v>
      </c>
      <c r="N12" s="57">
        <f t="shared" si="0"/>
        <v>0</v>
      </c>
      <c r="P12" s="39"/>
      <c r="Q12" s="39"/>
      <c r="R12" s="40"/>
    </row>
    <row r="13" spans="1:254">
      <c r="A13" s="221" t="s">
        <v>570</v>
      </c>
      <c r="B13" s="81">
        <v>149</v>
      </c>
      <c r="C13" s="53" t="s">
        <v>22</v>
      </c>
      <c r="D13" s="18">
        <v>13.885</v>
      </c>
      <c r="E13" s="37">
        <v>5</v>
      </c>
      <c r="F13" s="148" t="s">
        <v>28</v>
      </c>
      <c r="G13" s="48" t="s">
        <v>19</v>
      </c>
      <c r="H13" s="9"/>
      <c r="I13" s="161" t="s">
        <v>45</v>
      </c>
      <c r="J13" s="37" t="s">
        <v>43</v>
      </c>
      <c r="K13" s="18">
        <f>D13</f>
        <v>13.885</v>
      </c>
      <c r="L13" s="18">
        <f>K13</f>
        <v>13.885</v>
      </c>
      <c r="M13" s="13"/>
      <c r="N13" s="205">
        <f>K13-L13</f>
        <v>0</v>
      </c>
      <c r="P13" s="39"/>
      <c r="Q13" s="39"/>
      <c r="R13" s="40"/>
    </row>
    <row r="14" spans="1:254">
      <c r="A14" s="221" t="s">
        <v>570</v>
      </c>
      <c r="B14" s="81">
        <v>149</v>
      </c>
      <c r="C14" s="54" t="s">
        <v>23</v>
      </c>
      <c r="D14" s="18">
        <v>87.48</v>
      </c>
      <c r="E14" s="37">
        <v>10</v>
      </c>
      <c r="F14" s="148" t="s">
        <v>29</v>
      </c>
      <c r="G14" s="48" t="s">
        <v>19</v>
      </c>
      <c r="H14" s="9"/>
      <c r="I14" s="161" t="s">
        <v>46</v>
      </c>
      <c r="J14" s="37" t="s">
        <v>36</v>
      </c>
      <c r="K14" s="18">
        <f t="shared" ref="K14:K53" si="1">D14</f>
        <v>87.48</v>
      </c>
      <c r="L14" s="18">
        <f t="shared" ref="L14:L20" si="2">K14</f>
        <v>87.48</v>
      </c>
      <c r="M14" s="13"/>
      <c r="N14" s="205">
        <f t="shared" ref="N14:N20" si="3">K14-L14</f>
        <v>0</v>
      </c>
      <c r="P14" s="39"/>
      <c r="Q14" s="39"/>
      <c r="R14" s="40"/>
    </row>
    <row r="15" spans="1:254">
      <c r="A15" s="221" t="s">
        <v>570</v>
      </c>
      <c r="B15" s="81">
        <v>149</v>
      </c>
      <c r="C15" s="53" t="s">
        <v>47</v>
      </c>
      <c r="D15" s="18">
        <v>69.06</v>
      </c>
      <c r="E15" s="37">
        <v>13</v>
      </c>
      <c r="F15" s="148" t="s">
        <v>30</v>
      </c>
      <c r="G15" s="48" t="s">
        <v>19</v>
      </c>
      <c r="H15" s="9"/>
      <c r="I15" s="161" t="s">
        <v>50</v>
      </c>
      <c r="J15" s="55" t="s">
        <v>37</v>
      </c>
      <c r="K15" s="18">
        <f t="shared" si="1"/>
        <v>69.06</v>
      </c>
      <c r="L15" s="18">
        <f t="shared" si="2"/>
        <v>69.06</v>
      </c>
      <c r="M15" s="13"/>
      <c r="N15" s="205">
        <f t="shared" si="3"/>
        <v>0</v>
      </c>
      <c r="P15" s="39"/>
      <c r="Q15" s="39"/>
      <c r="R15" s="40"/>
    </row>
    <row r="16" spans="1:254">
      <c r="A16" s="221" t="s">
        <v>570</v>
      </c>
      <c r="B16" s="81">
        <v>149</v>
      </c>
      <c r="C16" s="54" t="s">
        <v>24</v>
      </c>
      <c r="D16" s="18">
        <v>18</v>
      </c>
      <c r="E16" s="37">
        <v>15</v>
      </c>
      <c r="F16" s="148" t="s">
        <v>31</v>
      </c>
      <c r="G16" s="48" t="s">
        <v>19</v>
      </c>
      <c r="H16" s="9"/>
      <c r="I16" s="161" t="s">
        <v>51</v>
      </c>
      <c r="J16" s="37" t="s">
        <v>38</v>
      </c>
      <c r="K16" s="18">
        <f t="shared" si="1"/>
        <v>18</v>
      </c>
      <c r="L16" s="18">
        <f t="shared" si="2"/>
        <v>18</v>
      </c>
      <c r="M16" s="13"/>
      <c r="N16" s="205">
        <f t="shared" si="3"/>
        <v>0</v>
      </c>
      <c r="P16" s="39"/>
      <c r="Q16" s="39"/>
      <c r="R16" s="40"/>
    </row>
    <row r="17" spans="1:19">
      <c r="A17" s="221" t="s">
        <v>570</v>
      </c>
      <c r="B17" s="81">
        <v>149</v>
      </c>
      <c r="C17" s="53" t="s">
        <v>48</v>
      </c>
      <c r="D17" s="18">
        <v>54.72</v>
      </c>
      <c r="E17" s="37">
        <v>30</v>
      </c>
      <c r="F17" s="148" t="s">
        <v>32</v>
      </c>
      <c r="G17" s="48" t="s">
        <v>19</v>
      </c>
      <c r="H17" s="9"/>
      <c r="I17" s="161" t="s">
        <v>49</v>
      </c>
      <c r="J17" s="37" t="s">
        <v>39</v>
      </c>
      <c r="K17" s="18">
        <f t="shared" si="1"/>
        <v>54.72</v>
      </c>
      <c r="L17" s="18">
        <f t="shared" si="2"/>
        <v>54.72</v>
      </c>
      <c r="M17" s="13"/>
      <c r="N17" s="205">
        <f t="shared" si="3"/>
        <v>0</v>
      </c>
      <c r="P17" s="39"/>
      <c r="Q17" s="39"/>
      <c r="R17" s="40"/>
    </row>
    <row r="18" spans="1:19">
      <c r="A18" s="221" t="s">
        <v>570</v>
      </c>
      <c r="B18" s="81">
        <v>149</v>
      </c>
      <c r="C18" s="54" t="s">
        <v>25</v>
      </c>
      <c r="D18" s="18">
        <v>131.4</v>
      </c>
      <c r="E18" s="37">
        <v>6</v>
      </c>
      <c r="F18" s="148" t="s">
        <v>33</v>
      </c>
      <c r="G18" s="48" t="s">
        <v>19</v>
      </c>
      <c r="H18" s="9"/>
      <c r="I18" s="161" t="s">
        <v>53</v>
      </c>
      <c r="J18" s="37" t="s">
        <v>40</v>
      </c>
      <c r="K18" s="18">
        <f t="shared" si="1"/>
        <v>131.4</v>
      </c>
      <c r="L18" s="18">
        <f t="shared" si="2"/>
        <v>131.4</v>
      </c>
      <c r="M18" s="13"/>
      <c r="N18" s="205">
        <f t="shared" si="3"/>
        <v>0</v>
      </c>
      <c r="P18" s="39"/>
      <c r="Q18" s="39"/>
      <c r="R18" s="40"/>
    </row>
    <row r="19" spans="1:19">
      <c r="A19" s="221" t="s">
        <v>570</v>
      </c>
      <c r="B19" s="81">
        <v>149</v>
      </c>
      <c r="C19" s="54" t="s">
        <v>26</v>
      </c>
      <c r="D19" s="18">
        <v>50.12</v>
      </c>
      <c r="E19" s="37">
        <v>2</v>
      </c>
      <c r="F19" s="148" t="s">
        <v>34</v>
      </c>
      <c r="G19" s="48" t="s">
        <v>19</v>
      </c>
      <c r="H19" s="9"/>
      <c r="I19" s="161" t="s">
        <v>54</v>
      </c>
      <c r="J19" s="37" t="s">
        <v>41</v>
      </c>
      <c r="K19" s="18">
        <f t="shared" si="1"/>
        <v>50.12</v>
      </c>
      <c r="L19" s="18">
        <f t="shared" si="2"/>
        <v>50.12</v>
      </c>
      <c r="M19" s="13"/>
      <c r="N19" s="205">
        <f t="shared" si="3"/>
        <v>0</v>
      </c>
      <c r="P19" s="51"/>
      <c r="Q19" s="51"/>
      <c r="R19" s="39"/>
    </row>
    <row r="20" spans="1:19">
      <c r="A20" s="221" t="s">
        <v>570</v>
      </c>
      <c r="B20" s="81">
        <v>149</v>
      </c>
      <c r="C20" s="54" t="s">
        <v>27</v>
      </c>
      <c r="D20" s="18">
        <v>9.65</v>
      </c>
      <c r="E20" s="37">
        <v>5</v>
      </c>
      <c r="F20" s="148" t="s">
        <v>35</v>
      </c>
      <c r="G20" s="48" t="s">
        <v>19</v>
      </c>
      <c r="H20" s="9"/>
      <c r="I20" s="161" t="s">
        <v>52</v>
      </c>
      <c r="J20" s="37" t="s">
        <v>42</v>
      </c>
      <c r="K20" s="18">
        <f t="shared" si="1"/>
        <v>9.65</v>
      </c>
      <c r="L20" s="18">
        <f t="shared" si="2"/>
        <v>9.65</v>
      </c>
      <c r="M20" s="13"/>
      <c r="N20" s="205">
        <f t="shared" si="3"/>
        <v>0</v>
      </c>
    </row>
    <row r="21" spans="1:19">
      <c r="A21" s="73"/>
      <c r="B21" s="59"/>
      <c r="C21" s="74" t="s">
        <v>67</v>
      </c>
      <c r="D21" s="57">
        <f>D22+D23+D24+D25+D26+D27+D28+D29+D30+D31+D32+D33+D34+D35</f>
        <v>1059.1970000000001</v>
      </c>
      <c r="E21" s="57">
        <f>E22+E23+E24+E25+E26+E27+E28+E29+E30+E31+E32+E33+E34+E35</f>
        <v>1039</v>
      </c>
      <c r="F21" s="149"/>
      <c r="G21" s="57"/>
      <c r="H21" s="57"/>
      <c r="I21" s="57"/>
      <c r="J21" s="57"/>
      <c r="K21" s="57">
        <f>K22+K23+K24+K25+K26+K27+K28+K29+K30+K31+K32+K33+K34+K35</f>
        <v>1059.1970000000001</v>
      </c>
      <c r="L21" s="57">
        <f>L22+L23+L24+L25+L26+L27+L28+L29+L30+L31+L32+L33+L34+L35</f>
        <v>1059.1970000000001</v>
      </c>
      <c r="M21" s="225">
        <f>M22+M23+M24+M25+M26+M27+M28+M29+M30+M31+M32+M33+M34+M35</f>
        <v>0</v>
      </c>
      <c r="N21" s="57">
        <f>N22+N23+N24+N25+N26+N27+N28+N29+N30+N31+N32+N33+N34+N35</f>
        <v>0</v>
      </c>
    </row>
    <row r="22" spans="1:19">
      <c r="A22" s="221" t="s">
        <v>570</v>
      </c>
      <c r="B22" s="81">
        <v>149</v>
      </c>
      <c r="C22" s="62" t="s">
        <v>55</v>
      </c>
      <c r="D22" s="18">
        <v>557.20000000000005</v>
      </c>
      <c r="E22" s="37">
        <v>250</v>
      </c>
      <c r="F22" s="150" t="s">
        <v>68</v>
      </c>
      <c r="G22" s="48" t="s">
        <v>19</v>
      </c>
      <c r="H22" s="9">
        <v>7472893</v>
      </c>
      <c r="I22" s="161" t="s">
        <v>105</v>
      </c>
      <c r="J22" s="37" t="s">
        <v>81</v>
      </c>
      <c r="K22" s="18">
        <f t="shared" si="1"/>
        <v>557.20000000000005</v>
      </c>
      <c r="L22" s="18">
        <f>K22</f>
        <v>557.20000000000005</v>
      </c>
      <c r="M22" s="13"/>
      <c r="N22" s="205">
        <f>K22-L22</f>
        <v>0</v>
      </c>
      <c r="P22" s="39"/>
      <c r="Q22" s="39"/>
      <c r="R22" s="89"/>
      <c r="S22" s="51"/>
    </row>
    <row r="23" spans="1:19" ht="24">
      <c r="A23" s="221" t="s">
        <v>570</v>
      </c>
      <c r="B23" s="81">
        <v>149</v>
      </c>
      <c r="C23" s="63" t="s">
        <v>95</v>
      </c>
      <c r="D23" s="18">
        <v>11.7</v>
      </c>
      <c r="E23" s="37">
        <v>100</v>
      </c>
      <c r="F23" s="150" t="s">
        <v>69</v>
      </c>
      <c r="G23" s="48" t="s">
        <v>19</v>
      </c>
      <c r="H23" s="9"/>
      <c r="I23" s="161" t="s">
        <v>98</v>
      </c>
      <c r="J23" s="55" t="s">
        <v>82</v>
      </c>
      <c r="K23" s="18">
        <f t="shared" si="1"/>
        <v>11.7</v>
      </c>
      <c r="L23" s="18">
        <f t="shared" ref="L23:L35" si="4">K23</f>
        <v>11.7</v>
      </c>
      <c r="M23" s="13"/>
      <c r="N23" s="205">
        <f t="shared" ref="N23:N35" si="5">K23-L23</f>
        <v>0</v>
      </c>
      <c r="P23" s="39"/>
      <c r="Q23" s="39"/>
      <c r="R23" s="89"/>
      <c r="S23" s="51"/>
    </row>
    <row r="24" spans="1:19">
      <c r="A24" s="221" t="s">
        <v>570</v>
      </c>
      <c r="B24" s="81">
        <v>149</v>
      </c>
      <c r="C24" s="64" t="s">
        <v>56</v>
      </c>
      <c r="D24" s="18">
        <v>8.6</v>
      </c>
      <c r="E24" s="37">
        <v>50</v>
      </c>
      <c r="F24" s="150" t="s">
        <v>70</v>
      </c>
      <c r="G24" s="48" t="s">
        <v>19</v>
      </c>
      <c r="H24" s="9"/>
      <c r="I24" s="161" t="s">
        <v>99</v>
      </c>
      <c r="J24" s="37" t="s">
        <v>83</v>
      </c>
      <c r="K24" s="18">
        <f t="shared" si="1"/>
        <v>8.6</v>
      </c>
      <c r="L24" s="18">
        <f t="shared" si="4"/>
        <v>8.6</v>
      </c>
      <c r="M24" s="13"/>
      <c r="N24" s="205">
        <f t="shared" si="5"/>
        <v>0</v>
      </c>
      <c r="P24" s="39"/>
      <c r="Q24" s="39"/>
      <c r="R24" s="89"/>
      <c r="S24" s="51"/>
    </row>
    <row r="25" spans="1:19">
      <c r="A25" s="221" t="s">
        <v>570</v>
      </c>
      <c r="B25" s="81">
        <v>149</v>
      </c>
      <c r="C25" s="65" t="s">
        <v>96</v>
      </c>
      <c r="D25" s="18">
        <v>34.359000000000002</v>
      </c>
      <c r="E25" s="37">
        <v>50</v>
      </c>
      <c r="F25" s="150" t="s">
        <v>70</v>
      </c>
      <c r="G25" s="48" t="s">
        <v>19</v>
      </c>
      <c r="H25" s="9"/>
      <c r="I25" s="161" t="s">
        <v>101</v>
      </c>
      <c r="J25" s="37" t="s">
        <v>84</v>
      </c>
      <c r="K25" s="18">
        <f t="shared" si="1"/>
        <v>34.359000000000002</v>
      </c>
      <c r="L25" s="18">
        <f t="shared" si="4"/>
        <v>34.359000000000002</v>
      </c>
      <c r="M25" s="13"/>
      <c r="N25" s="205">
        <f t="shared" si="5"/>
        <v>0</v>
      </c>
      <c r="P25" s="39"/>
      <c r="Q25" s="39"/>
      <c r="R25" s="89"/>
      <c r="S25" s="51"/>
    </row>
    <row r="26" spans="1:19" ht="25.5">
      <c r="A26" s="221" t="s">
        <v>570</v>
      </c>
      <c r="B26" s="81">
        <v>149</v>
      </c>
      <c r="C26" s="64" t="s">
        <v>58</v>
      </c>
      <c r="D26" s="18">
        <v>20.271999999999998</v>
      </c>
      <c r="E26" s="37">
        <v>100</v>
      </c>
      <c r="F26" s="77" t="s">
        <v>71</v>
      </c>
      <c r="G26" s="48" t="s">
        <v>19</v>
      </c>
      <c r="H26" s="9"/>
      <c r="I26" s="161" t="s">
        <v>100</v>
      </c>
      <c r="J26" s="37" t="s">
        <v>85</v>
      </c>
      <c r="K26" s="18">
        <f t="shared" si="1"/>
        <v>20.271999999999998</v>
      </c>
      <c r="L26" s="18">
        <f t="shared" si="4"/>
        <v>20.271999999999998</v>
      </c>
      <c r="M26" s="13"/>
      <c r="N26" s="205">
        <f t="shared" si="5"/>
        <v>0</v>
      </c>
      <c r="P26" s="39"/>
      <c r="Q26" s="39"/>
      <c r="R26" s="89"/>
      <c r="S26" s="51"/>
    </row>
    <row r="27" spans="1:19" ht="25.5">
      <c r="A27" s="221" t="s">
        <v>570</v>
      </c>
      <c r="B27" s="81">
        <v>149</v>
      </c>
      <c r="C27" s="64" t="s">
        <v>59</v>
      </c>
      <c r="D27" s="18">
        <v>82.5</v>
      </c>
      <c r="E27" s="37">
        <v>100</v>
      </c>
      <c r="F27" s="77" t="s">
        <v>72</v>
      </c>
      <c r="G27" s="48" t="s">
        <v>19</v>
      </c>
      <c r="H27" s="9"/>
      <c r="I27" s="161" t="s">
        <v>102</v>
      </c>
      <c r="J27" s="37" t="s">
        <v>86</v>
      </c>
      <c r="K27" s="18">
        <f t="shared" si="1"/>
        <v>82.5</v>
      </c>
      <c r="L27" s="18">
        <f t="shared" si="4"/>
        <v>82.5</v>
      </c>
      <c r="M27" s="13"/>
      <c r="N27" s="205">
        <f t="shared" si="5"/>
        <v>0</v>
      </c>
      <c r="P27" s="39"/>
      <c r="Q27" s="39"/>
      <c r="R27" s="89"/>
      <c r="S27" s="51"/>
    </row>
    <row r="28" spans="1:19" ht="48">
      <c r="A28" s="221" t="s">
        <v>570</v>
      </c>
      <c r="B28" s="81">
        <v>149</v>
      </c>
      <c r="C28" s="66" t="s">
        <v>97</v>
      </c>
      <c r="D28" s="18">
        <v>81</v>
      </c>
      <c r="E28" s="37">
        <v>100</v>
      </c>
      <c r="F28" s="78" t="s">
        <v>73</v>
      </c>
      <c r="G28" s="48" t="s">
        <v>19</v>
      </c>
      <c r="H28" s="9"/>
      <c r="I28" s="161" t="s">
        <v>103</v>
      </c>
      <c r="J28" s="55" t="s">
        <v>87</v>
      </c>
      <c r="K28" s="18">
        <f t="shared" si="1"/>
        <v>81</v>
      </c>
      <c r="L28" s="18">
        <f t="shared" si="4"/>
        <v>81</v>
      </c>
      <c r="M28" s="13"/>
      <c r="N28" s="205">
        <f t="shared" si="5"/>
        <v>0</v>
      </c>
      <c r="P28" s="39"/>
      <c r="Q28" s="39"/>
      <c r="R28" s="89"/>
      <c r="S28" s="51"/>
    </row>
    <row r="29" spans="1:19" ht="41.25" customHeight="1">
      <c r="A29" s="221" t="s">
        <v>570</v>
      </c>
      <c r="B29" s="81">
        <v>149</v>
      </c>
      <c r="C29" s="67" t="s">
        <v>60</v>
      </c>
      <c r="D29" s="18">
        <v>7.28</v>
      </c>
      <c r="E29" s="37">
        <v>50</v>
      </c>
      <c r="F29" s="77" t="s">
        <v>74</v>
      </c>
      <c r="G29" s="48" t="s">
        <v>19</v>
      </c>
      <c r="H29" s="9"/>
      <c r="I29" s="161" t="s">
        <v>104</v>
      </c>
      <c r="J29" s="37" t="s">
        <v>88</v>
      </c>
      <c r="K29" s="18">
        <f t="shared" si="1"/>
        <v>7.28</v>
      </c>
      <c r="L29" s="18">
        <f t="shared" si="4"/>
        <v>7.28</v>
      </c>
      <c r="M29" s="13"/>
      <c r="N29" s="205">
        <f t="shared" si="5"/>
        <v>0</v>
      </c>
      <c r="P29" s="39"/>
      <c r="Q29" s="39"/>
      <c r="R29" s="89"/>
      <c r="S29" s="51"/>
    </row>
    <row r="30" spans="1:19">
      <c r="A30" s="221" t="s">
        <v>570</v>
      </c>
      <c r="B30" s="81">
        <v>149</v>
      </c>
      <c r="C30" s="54" t="s">
        <v>61</v>
      </c>
      <c r="D30" s="18">
        <v>41.51</v>
      </c>
      <c r="E30" s="37">
        <v>70</v>
      </c>
      <c r="F30" s="150" t="s">
        <v>75</v>
      </c>
      <c r="G30" s="48" t="s">
        <v>19</v>
      </c>
      <c r="H30" s="9"/>
      <c r="I30" s="161" t="s">
        <v>106</v>
      </c>
      <c r="J30" s="37" t="s">
        <v>89</v>
      </c>
      <c r="K30" s="18">
        <f t="shared" si="1"/>
        <v>41.51</v>
      </c>
      <c r="L30" s="18">
        <f t="shared" si="4"/>
        <v>41.51</v>
      </c>
      <c r="M30" s="13"/>
      <c r="N30" s="205">
        <f t="shared" si="5"/>
        <v>0</v>
      </c>
      <c r="P30" s="39"/>
      <c r="Q30" s="39"/>
      <c r="R30" s="89"/>
      <c r="S30" s="51"/>
    </row>
    <row r="31" spans="1:19" ht="41.25" customHeight="1">
      <c r="A31" s="221" t="s">
        <v>570</v>
      </c>
      <c r="B31" s="81">
        <v>149</v>
      </c>
      <c r="C31" s="68" t="s">
        <v>62</v>
      </c>
      <c r="D31" s="18">
        <v>102.36799999999999</v>
      </c>
      <c r="E31" s="37">
        <v>100</v>
      </c>
      <c r="F31" s="77" t="s">
        <v>76</v>
      </c>
      <c r="G31" s="48" t="s">
        <v>19</v>
      </c>
      <c r="H31" s="9"/>
      <c r="I31" s="161" t="s">
        <v>107</v>
      </c>
      <c r="J31" s="37" t="s">
        <v>90</v>
      </c>
      <c r="K31" s="18">
        <f t="shared" si="1"/>
        <v>102.36799999999999</v>
      </c>
      <c r="L31" s="18">
        <f t="shared" si="4"/>
        <v>102.36799999999999</v>
      </c>
      <c r="M31" s="13"/>
      <c r="N31" s="205">
        <f t="shared" si="5"/>
        <v>0</v>
      </c>
      <c r="P31" s="39"/>
      <c r="Q31" s="39"/>
      <c r="R31" s="89"/>
      <c r="S31" s="51"/>
    </row>
    <row r="32" spans="1:19">
      <c r="A32" s="221" t="s">
        <v>570</v>
      </c>
      <c r="B32" s="81">
        <v>149</v>
      </c>
      <c r="C32" s="68" t="s">
        <v>63</v>
      </c>
      <c r="D32" s="18">
        <v>17.989999999999998</v>
      </c>
      <c r="E32" s="37">
        <v>15</v>
      </c>
      <c r="F32" s="150" t="s">
        <v>77</v>
      </c>
      <c r="G32" s="48" t="s">
        <v>19</v>
      </c>
      <c r="H32" s="9"/>
      <c r="I32" s="161" t="s">
        <v>108</v>
      </c>
      <c r="J32" s="37" t="s">
        <v>91</v>
      </c>
      <c r="K32" s="18">
        <f t="shared" si="1"/>
        <v>17.989999999999998</v>
      </c>
      <c r="L32" s="18">
        <f t="shared" si="4"/>
        <v>17.989999999999998</v>
      </c>
      <c r="M32" s="13"/>
      <c r="N32" s="205">
        <f t="shared" si="5"/>
        <v>0</v>
      </c>
      <c r="P32" s="39"/>
      <c r="Q32" s="39"/>
      <c r="R32" s="89"/>
      <c r="S32" s="51"/>
    </row>
    <row r="33" spans="1:19">
      <c r="A33" s="221" t="s">
        <v>570</v>
      </c>
      <c r="B33" s="81">
        <v>149</v>
      </c>
      <c r="C33" s="69" t="s">
        <v>64</v>
      </c>
      <c r="D33" s="18">
        <v>54.298000000000002</v>
      </c>
      <c r="E33" s="37">
        <v>24</v>
      </c>
      <c r="F33" s="150" t="s">
        <v>78</v>
      </c>
      <c r="G33" s="48" t="s">
        <v>19</v>
      </c>
      <c r="H33" s="9"/>
      <c r="I33" s="161" t="s">
        <v>109</v>
      </c>
      <c r="J33" s="37" t="s">
        <v>92</v>
      </c>
      <c r="K33" s="18">
        <f t="shared" si="1"/>
        <v>54.298000000000002</v>
      </c>
      <c r="L33" s="18">
        <f t="shared" si="4"/>
        <v>54.298000000000002</v>
      </c>
      <c r="M33" s="13"/>
      <c r="N33" s="205">
        <f t="shared" si="5"/>
        <v>0</v>
      </c>
      <c r="P33" s="39"/>
      <c r="Q33" s="39"/>
      <c r="R33" s="89"/>
      <c r="S33" s="51"/>
    </row>
    <row r="34" spans="1:19">
      <c r="A34" s="221" t="s">
        <v>570</v>
      </c>
      <c r="B34" s="81">
        <v>149</v>
      </c>
      <c r="C34" s="69" t="s">
        <v>65</v>
      </c>
      <c r="D34" s="18">
        <v>29.12</v>
      </c>
      <c r="E34" s="37">
        <v>10</v>
      </c>
      <c r="F34" s="150" t="s">
        <v>79</v>
      </c>
      <c r="G34" s="48" t="s">
        <v>19</v>
      </c>
      <c r="H34" s="9"/>
      <c r="I34" s="161" t="s">
        <v>110</v>
      </c>
      <c r="J34" s="37" t="s">
        <v>93</v>
      </c>
      <c r="K34" s="18">
        <f t="shared" si="1"/>
        <v>29.12</v>
      </c>
      <c r="L34" s="18">
        <f t="shared" si="4"/>
        <v>29.12</v>
      </c>
      <c r="M34" s="13"/>
      <c r="N34" s="205">
        <f t="shared" si="5"/>
        <v>0</v>
      </c>
      <c r="P34" s="39"/>
      <c r="Q34" s="39"/>
      <c r="R34" s="89"/>
      <c r="S34" s="51"/>
    </row>
    <row r="35" spans="1:19">
      <c r="A35" s="221" t="s">
        <v>570</v>
      </c>
      <c r="B35" s="81">
        <v>149</v>
      </c>
      <c r="C35" s="70" t="s">
        <v>66</v>
      </c>
      <c r="D35" s="18">
        <v>11</v>
      </c>
      <c r="E35" s="37">
        <v>20</v>
      </c>
      <c r="F35" s="150" t="s">
        <v>80</v>
      </c>
      <c r="G35" s="48" t="s">
        <v>19</v>
      </c>
      <c r="H35" s="9"/>
      <c r="I35" s="161" t="s">
        <v>111</v>
      </c>
      <c r="J35" s="37" t="s">
        <v>94</v>
      </c>
      <c r="K35" s="18">
        <f t="shared" si="1"/>
        <v>11</v>
      </c>
      <c r="L35" s="18">
        <f t="shared" si="4"/>
        <v>11</v>
      </c>
      <c r="M35" s="13"/>
      <c r="N35" s="205">
        <f t="shared" si="5"/>
        <v>0</v>
      </c>
      <c r="P35" s="39"/>
      <c r="Q35" s="39"/>
      <c r="R35" s="89"/>
      <c r="S35" s="51"/>
    </row>
    <row r="36" spans="1:19">
      <c r="A36" s="58"/>
      <c r="B36" s="59"/>
      <c r="C36" s="74" t="s">
        <v>129</v>
      </c>
      <c r="D36" s="57">
        <f>D37+D38+D39+D40+D41+D42+D43+D44+D45+D46+D47+D48+D49+D50+D51+D52+D53</f>
        <v>1078.77</v>
      </c>
      <c r="E36" s="57">
        <f t="shared" ref="E36:N36" si="6">E37+E38+E39+E40+E41+E42+E43+E44+E45+E46+E47+E48+E49+E50+E51+E52+E53</f>
        <v>2691</v>
      </c>
      <c r="F36" s="149"/>
      <c r="G36" s="57"/>
      <c r="H36" s="57"/>
      <c r="I36" s="57"/>
      <c r="J36" s="57"/>
      <c r="K36" s="57">
        <f t="shared" si="6"/>
        <v>1078.77</v>
      </c>
      <c r="L36" s="57">
        <f t="shared" si="6"/>
        <v>1078.77</v>
      </c>
      <c r="M36" s="57">
        <f t="shared" si="6"/>
        <v>0</v>
      </c>
      <c r="N36" s="57">
        <f t="shared" si="6"/>
        <v>0</v>
      </c>
      <c r="P36" s="51"/>
      <c r="Q36" s="51"/>
      <c r="R36" s="51"/>
      <c r="S36" s="51"/>
    </row>
    <row r="37" spans="1:19">
      <c r="A37" s="221" t="s">
        <v>570</v>
      </c>
      <c r="B37" s="81">
        <v>149</v>
      </c>
      <c r="C37" s="62" t="s">
        <v>112</v>
      </c>
      <c r="D37" s="18">
        <v>330.4</v>
      </c>
      <c r="E37" s="37">
        <v>1000</v>
      </c>
      <c r="F37" s="75" t="s">
        <v>130</v>
      </c>
      <c r="G37" s="48" t="s">
        <v>19</v>
      </c>
      <c r="H37" s="9"/>
      <c r="I37" s="161" t="s">
        <v>179</v>
      </c>
      <c r="J37" s="37" t="s">
        <v>146</v>
      </c>
      <c r="K37" s="18">
        <f t="shared" si="1"/>
        <v>330.4</v>
      </c>
      <c r="L37" s="18">
        <f>K37</f>
        <v>330.4</v>
      </c>
      <c r="M37" s="13"/>
      <c r="N37" s="205">
        <f>K37-L37</f>
        <v>0</v>
      </c>
      <c r="P37" s="39"/>
      <c r="Q37" s="39"/>
      <c r="R37" s="90"/>
      <c r="S37" s="51"/>
    </row>
    <row r="38" spans="1:19">
      <c r="A38" s="221" t="s">
        <v>570</v>
      </c>
      <c r="B38" s="81">
        <v>149</v>
      </c>
      <c r="C38" s="62" t="s">
        <v>113</v>
      </c>
      <c r="D38" s="18">
        <v>86.75</v>
      </c>
      <c r="E38" s="37">
        <v>250</v>
      </c>
      <c r="F38" s="148" t="s">
        <v>131</v>
      </c>
      <c r="G38" s="48" t="s">
        <v>19</v>
      </c>
      <c r="H38" s="9"/>
      <c r="I38" s="161" t="s">
        <v>178</v>
      </c>
      <c r="J38" s="37" t="s">
        <v>147</v>
      </c>
      <c r="K38" s="18">
        <f t="shared" si="1"/>
        <v>86.75</v>
      </c>
      <c r="L38" s="18">
        <f t="shared" ref="L38:L53" si="7">K38</f>
        <v>86.75</v>
      </c>
      <c r="M38" s="13"/>
      <c r="N38" s="205">
        <f t="shared" ref="N38:N53" si="8">K38-L38</f>
        <v>0</v>
      </c>
      <c r="P38" s="39"/>
      <c r="Q38" s="39"/>
      <c r="R38" s="90"/>
      <c r="S38" s="51"/>
    </row>
    <row r="39" spans="1:19">
      <c r="A39" s="221" t="s">
        <v>570</v>
      </c>
      <c r="B39" s="81">
        <v>149</v>
      </c>
      <c r="C39" s="62" t="s">
        <v>114</v>
      </c>
      <c r="D39" s="18">
        <v>32</v>
      </c>
      <c r="E39" s="37">
        <v>250</v>
      </c>
      <c r="F39" s="148" t="s">
        <v>132</v>
      </c>
      <c r="G39" s="48" t="s">
        <v>19</v>
      </c>
      <c r="H39" s="9"/>
      <c r="I39" s="161" t="s">
        <v>177</v>
      </c>
      <c r="J39" s="37" t="s">
        <v>148</v>
      </c>
      <c r="K39" s="18">
        <f t="shared" si="1"/>
        <v>32</v>
      </c>
      <c r="L39" s="18">
        <f t="shared" si="7"/>
        <v>32</v>
      </c>
      <c r="M39" s="13"/>
      <c r="N39" s="205">
        <f t="shared" si="8"/>
        <v>0</v>
      </c>
      <c r="P39" s="39"/>
      <c r="Q39" s="39"/>
      <c r="R39" s="90"/>
      <c r="S39" s="51"/>
    </row>
    <row r="40" spans="1:19">
      <c r="A40" s="221" t="s">
        <v>570</v>
      </c>
      <c r="B40" s="81">
        <v>149</v>
      </c>
      <c r="C40" s="62" t="s">
        <v>115</v>
      </c>
      <c r="D40" s="18">
        <v>24.3</v>
      </c>
      <c r="E40" s="37">
        <v>300</v>
      </c>
      <c r="F40" s="148" t="s">
        <v>133</v>
      </c>
      <c r="G40" s="48" t="s">
        <v>19</v>
      </c>
      <c r="H40" s="9"/>
      <c r="I40" s="161" t="s">
        <v>176</v>
      </c>
      <c r="J40" s="37" t="s">
        <v>149</v>
      </c>
      <c r="K40" s="18">
        <f t="shared" si="1"/>
        <v>24.3</v>
      </c>
      <c r="L40" s="18">
        <f t="shared" si="7"/>
        <v>24.3</v>
      </c>
      <c r="M40" s="13"/>
      <c r="N40" s="205">
        <f t="shared" si="8"/>
        <v>0</v>
      </c>
      <c r="P40" s="39"/>
      <c r="Q40" s="39"/>
      <c r="R40" s="90"/>
      <c r="S40" s="51"/>
    </row>
    <row r="41" spans="1:19">
      <c r="A41" s="221" t="s">
        <v>570</v>
      </c>
      <c r="B41" s="81">
        <v>149</v>
      </c>
      <c r="C41" s="62" t="s">
        <v>116</v>
      </c>
      <c r="D41" s="18">
        <v>154.69999999999999</v>
      </c>
      <c r="E41" s="37">
        <v>100</v>
      </c>
      <c r="F41" s="148" t="s">
        <v>134</v>
      </c>
      <c r="G41" s="48" t="s">
        <v>19</v>
      </c>
      <c r="H41" s="9"/>
      <c r="I41" s="161" t="s">
        <v>175</v>
      </c>
      <c r="J41" s="37" t="s">
        <v>150</v>
      </c>
      <c r="K41" s="18">
        <f t="shared" si="1"/>
        <v>154.69999999999999</v>
      </c>
      <c r="L41" s="18">
        <f t="shared" si="7"/>
        <v>154.69999999999999</v>
      </c>
      <c r="M41" s="13"/>
      <c r="N41" s="205">
        <f t="shared" si="8"/>
        <v>0</v>
      </c>
      <c r="P41" s="39"/>
      <c r="Q41" s="39"/>
      <c r="R41" s="90"/>
      <c r="S41" s="51"/>
    </row>
    <row r="42" spans="1:19">
      <c r="A42" s="221" t="s">
        <v>570</v>
      </c>
      <c r="B42" s="81">
        <v>149</v>
      </c>
      <c r="C42" s="62" t="s">
        <v>117</v>
      </c>
      <c r="D42" s="18">
        <v>18.97</v>
      </c>
      <c r="E42" s="37">
        <v>10</v>
      </c>
      <c r="F42" s="148" t="s">
        <v>135</v>
      </c>
      <c r="G42" s="48" t="s">
        <v>19</v>
      </c>
      <c r="H42" s="9"/>
      <c r="I42" s="161" t="s">
        <v>174</v>
      </c>
      <c r="J42" s="37" t="s">
        <v>151</v>
      </c>
      <c r="K42" s="18">
        <f t="shared" si="1"/>
        <v>18.97</v>
      </c>
      <c r="L42" s="18">
        <f t="shared" si="7"/>
        <v>18.97</v>
      </c>
      <c r="M42" s="13"/>
      <c r="N42" s="205">
        <f t="shared" si="8"/>
        <v>0</v>
      </c>
      <c r="P42" s="39"/>
      <c r="Q42" s="39"/>
      <c r="R42" s="90"/>
      <c r="S42" s="51"/>
    </row>
    <row r="43" spans="1:19">
      <c r="A43" s="221" t="s">
        <v>570</v>
      </c>
      <c r="B43" s="81">
        <v>149</v>
      </c>
      <c r="C43" s="62" t="s">
        <v>118</v>
      </c>
      <c r="D43" s="18">
        <v>76.099999999999994</v>
      </c>
      <c r="E43" s="37">
        <v>100</v>
      </c>
      <c r="F43" s="148" t="s">
        <v>136</v>
      </c>
      <c r="G43" s="48" t="s">
        <v>19</v>
      </c>
      <c r="H43" s="9"/>
      <c r="I43" s="161" t="s">
        <v>173</v>
      </c>
      <c r="J43" s="37" t="s">
        <v>152</v>
      </c>
      <c r="K43" s="18">
        <f t="shared" si="1"/>
        <v>76.099999999999994</v>
      </c>
      <c r="L43" s="18">
        <f t="shared" si="7"/>
        <v>76.099999999999994</v>
      </c>
      <c r="M43" s="13"/>
      <c r="N43" s="205">
        <f t="shared" si="8"/>
        <v>0</v>
      </c>
      <c r="P43" s="39"/>
      <c r="Q43" s="39"/>
      <c r="R43" s="90"/>
      <c r="S43" s="51"/>
    </row>
    <row r="44" spans="1:19">
      <c r="A44" s="221" t="s">
        <v>570</v>
      </c>
      <c r="B44" s="81">
        <v>149</v>
      </c>
      <c r="C44" s="62" t="s">
        <v>119</v>
      </c>
      <c r="D44" s="18">
        <v>22</v>
      </c>
      <c r="E44" s="37">
        <v>25</v>
      </c>
      <c r="F44" s="148" t="s">
        <v>132</v>
      </c>
      <c r="G44" s="48" t="s">
        <v>19</v>
      </c>
      <c r="H44" s="9"/>
      <c r="I44" s="161" t="s">
        <v>172</v>
      </c>
      <c r="J44" s="37" t="s">
        <v>153</v>
      </c>
      <c r="K44" s="18">
        <f t="shared" si="1"/>
        <v>22</v>
      </c>
      <c r="L44" s="18">
        <f t="shared" si="7"/>
        <v>22</v>
      </c>
      <c r="M44" s="13"/>
      <c r="N44" s="205">
        <f t="shared" si="8"/>
        <v>0</v>
      </c>
      <c r="P44" s="39"/>
      <c r="Q44" s="39"/>
      <c r="R44" s="90"/>
      <c r="S44" s="51"/>
    </row>
    <row r="45" spans="1:19">
      <c r="A45" s="221" t="s">
        <v>570</v>
      </c>
      <c r="B45" s="81">
        <v>149</v>
      </c>
      <c r="C45" s="62" t="s">
        <v>120</v>
      </c>
      <c r="D45" s="18">
        <v>26.6</v>
      </c>
      <c r="E45" s="37">
        <v>200</v>
      </c>
      <c r="F45" s="148" t="s">
        <v>137</v>
      </c>
      <c r="G45" s="48" t="s">
        <v>19</v>
      </c>
      <c r="H45" s="9"/>
      <c r="I45" s="161" t="s">
        <v>170</v>
      </c>
      <c r="J45" s="37" t="s">
        <v>154</v>
      </c>
      <c r="K45" s="18">
        <f t="shared" si="1"/>
        <v>26.6</v>
      </c>
      <c r="L45" s="18">
        <f t="shared" si="7"/>
        <v>26.6</v>
      </c>
      <c r="M45" s="13"/>
      <c r="N45" s="205">
        <f t="shared" si="8"/>
        <v>0</v>
      </c>
      <c r="P45" s="39"/>
      <c r="Q45" s="39"/>
      <c r="R45" s="90"/>
      <c r="S45" s="51"/>
    </row>
    <row r="46" spans="1:19">
      <c r="A46" s="221" t="s">
        <v>570</v>
      </c>
      <c r="B46" s="81">
        <v>149</v>
      </c>
      <c r="C46" s="62" t="s">
        <v>121</v>
      </c>
      <c r="D46" s="18">
        <v>25.6</v>
      </c>
      <c r="E46" s="37">
        <v>100</v>
      </c>
      <c r="F46" s="148" t="s">
        <v>138</v>
      </c>
      <c r="G46" s="48" t="s">
        <v>19</v>
      </c>
      <c r="H46" s="9"/>
      <c r="I46" s="161" t="s">
        <v>171</v>
      </c>
      <c r="J46" s="37" t="s">
        <v>155</v>
      </c>
      <c r="K46" s="18">
        <f t="shared" si="1"/>
        <v>25.6</v>
      </c>
      <c r="L46" s="18">
        <f t="shared" si="7"/>
        <v>25.6</v>
      </c>
      <c r="M46" s="13"/>
      <c r="N46" s="205">
        <f t="shared" si="8"/>
        <v>0</v>
      </c>
      <c r="P46" s="39"/>
      <c r="Q46" s="39"/>
      <c r="R46" s="90"/>
      <c r="S46" s="51"/>
    </row>
    <row r="47" spans="1:19">
      <c r="A47" s="221" t="s">
        <v>570</v>
      </c>
      <c r="B47" s="81">
        <v>149</v>
      </c>
      <c r="C47" s="70" t="s">
        <v>122</v>
      </c>
      <c r="D47" s="18">
        <v>15.36</v>
      </c>
      <c r="E47" s="37">
        <v>30</v>
      </c>
      <c r="F47" s="118" t="s">
        <v>139</v>
      </c>
      <c r="G47" s="48" t="s">
        <v>19</v>
      </c>
      <c r="H47" s="9"/>
      <c r="I47" s="161" t="s">
        <v>169</v>
      </c>
      <c r="J47" s="55" t="s">
        <v>156</v>
      </c>
      <c r="K47" s="18">
        <f t="shared" si="1"/>
        <v>15.36</v>
      </c>
      <c r="L47" s="18">
        <f t="shared" si="7"/>
        <v>15.36</v>
      </c>
      <c r="M47" s="13"/>
      <c r="N47" s="205">
        <f t="shared" si="8"/>
        <v>0</v>
      </c>
      <c r="P47" s="39"/>
      <c r="Q47" s="39"/>
      <c r="R47" s="90"/>
      <c r="S47" s="51"/>
    </row>
    <row r="48" spans="1:19">
      <c r="A48" s="221" t="s">
        <v>570</v>
      </c>
      <c r="B48" s="81">
        <v>149</v>
      </c>
      <c r="C48" s="70" t="s">
        <v>123</v>
      </c>
      <c r="D48" s="18">
        <v>23.55</v>
      </c>
      <c r="E48" s="37">
        <v>30</v>
      </c>
      <c r="F48" s="118" t="s">
        <v>140</v>
      </c>
      <c r="G48" s="48" t="s">
        <v>19</v>
      </c>
      <c r="H48" s="9"/>
      <c r="I48" s="161" t="s">
        <v>168</v>
      </c>
      <c r="J48" s="55" t="s">
        <v>157</v>
      </c>
      <c r="K48" s="18">
        <f t="shared" si="1"/>
        <v>23.55</v>
      </c>
      <c r="L48" s="18">
        <f t="shared" si="7"/>
        <v>23.55</v>
      </c>
      <c r="M48" s="13"/>
      <c r="N48" s="205">
        <f t="shared" si="8"/>
        <v>0</v>
      </c>
      <c r="P48" s="39"/>
      <c r="Q48" s="39"/>
      <c r="R48" s="90"/>
      <c r="S48" s="51"/>
    </row>
    <row r="49" spans="1:20">
      <c r="A49" s="221" t="s">
        <v>570</v>
      </c>
      <c r="B49" s="81">
        <v>149</v>
      </c>
      <c r="C49" s="67" t="s">
        <v>124</v>
      </c>
      <c r="D49" s="18">
        <v>27.45</v>
      </c>
      <c r="E49" s="37">
        <v>50</v>
      </c>
      <c r="F49" s="118" t="s">
        <v>141</v>
      </c>
      <c r="G49" s="48" t="s">
        <v>19</v>
      </c>
      <c r="H49" s="9"/>
      <c r="I49" s="161" t="s">
        <v>167</v>
      </c>
      <c r="J49" s="55" t="s">
        <v>158</v>
      </c>
      <c r="K49" s="18">
        <f t="shared" si="1"/>
        <v>27.45</v>
      </c>
      <c r="L49" s="18">
        <f t="shared" si="7"/>
        <v>27.45</v>
      </c>
      <c r="M49" s="13"/>
      <c r="N49" s="205">
        <f t="shared" si="8"/>
        <v>0</v>
      </c>
      <c r="P49" s="39"/>
      <c r="Q49" s="39"/>
      <c r="R49" s="90"/>
      <c r="S49" s="51"/>
    </row>
    <row r="50" spans="1:20" ht="48">
      <c r="A50" s="221" t="s">
        <v>570</v>
      </c>
      <c r="B50" s="81">
        <v>149</v>
      </c>
      <c r="C50" s="67" t="s">
        <v>125</v>
      </c>
      <c r="D50" s="18">
        <v>3</v>
      </c>
      <c r="E50" s="37">
        <v>10</v>
      </c>
      <c r="F50" s="124" t="s">
        <v>142</v>
      </c>
      <c r="G50" s="48" t="s">
        <v>19</v>
      </c>
      <c r="H50" s="9"/>
      <c r="I50" s="161" t="s">
        <v>164</v>
      </c>
      <c r="J50" s="55" t="s">
        <v>159</v>
      </c>
      <c r="K50" s="18">
        <f t="shared" si="1"/>
        <v>3</v>
      </c>
      <c r="L50" s="18">
        <f t="shared" si="7"/>
        <v>3</v>
      </c>
      <c r="M50" s="13"/>
      <c r="N50" s="205">
        <f t="shared" si="8"/>
        <v>0</v>
      </c>
      <c r="P50" s="39"/>
      <c r="Q50" s="39"/>
      <c r="R50" s="90"/>
      <c r="S50" s="51"/>
    </row>
    <row r="51" spans="1:20">
      <c r="A51" s="221" t="s">
        <v>570</v>
      </c>
      <c r="B51" s="81">
        <v>149</v>
      </c>
      <c r="C51" s="67" t="s">
        <v>126</v>
      </c>
      <c r="D51" s="18">
        <v>46</v>
      </c>
      <c r="E51" s="37">
        <v>200</v>
      </c>
      <c r="F51" s="118" t="s">
        <v>143</v>
      </c>
      <c r="G51" s="48" t="s">
        <v>19</v>
      </c>
      <c r="H51" s="9"/>
      <c r="I51" s="161" t="s">
        <v>165</v>
      </c>
      <c r="J51" s="55" t="s">
        <v>160</v>
      </c>
      <c r="K51" s="18">
        <f t="shared" si="1"/>
        <v>46</v>
      </c>
      <c r="L51" s="18">
        <f t="shared" si="7"/>
        <v>46</v>
      </c>
      <c r="M51" s="13"/>
      <c r="N51" s="205">
        <f t="shared" si="8"/>
        <v>0</v>
      </c>
      <c r="P51" s="39"/>
      <c r="Q51" s="39"/>
      <c r="R51" s="90"/>
      <c r="S51" s="51"/>
    </row>
    <row r="52" spans="1:20">
      <c r="A52" s="221" t="s">
        <v>570</v>
      </c>
      <c r="B52" s="81">
        <v>149</v>
      </c>
      <c r="C52" s="70" t="s">
        <v>127</v>
      </c>
      <c r="D52" s="18">
        <v>46.65</v>
      </c>
      <c r="E52" s="37">
        <v>30</v>
      </c>
      <c r="F52" s="118" t="s">
        <v>144</v>
      </c>
      <c r="G52" s="48" t="s">
        <v>19</v>
      </c>
      <c r="H52" s="9"/>
      <c r="I52" s="161" t="s">
        <v>166</v>
      </c>
      <c r="J52" s="82" t="s">
        <v>161</v>
      </c>
      <c r="K52" s="18">
        <f t="shared" si="1"/>
        <v>46.65</v>
      </c>
      <c r="L52" s="18">
        <f t="shared" si="7"/>
        <v>46.65</v>
      </c>
      <c r="M52" s="13"/>
      <c r="N52" s="205">
        <f t="shared" si="8"/>
        <v>0</v>
      </c>
      <c r="P52" s="39"/>
      <c r="Q52" s="39"/>
      <c r="R52" s="90"/>
      <c r="S52" s="51"/>
    </row>
    <row r="53" spans="1:20">
      <c r="A53" s="221" t="s">
        <v>570</v>
      </c>
      <c r="B53" s="81">
        <v>149</v>
      </c>
      <c r="C53" s="70" t="s">
        <v>128</v>
      </c>
      <c r="D53" s="18">
        <v>119.34</v>
      </c>
      <c r="E53" s="37">
        <v>6</v>
      </c>
      <c r="F53" s="118" t="s">
        <v>145</v>
      </c>
      <c r="G53" s="48" t="s">
        <v>19</v>
      </c>
      <c r="H53" s="9"/>
      <c r="I53" s="161" t="s">
        <v>163</v>
      </c>
      <c r="J53" s="82" t="s">
        <v>162</v>
      </c>
      <c r="K53" s="18">
        <f t="shared" si="1"/>
        <v>119.34</v>
      </c>
      <c r="L53" s="18">
        <f t="shared" si="7"/>
        <v>119.34</v>
      </c>
      <c r="M53" s="13"/>
      <c r="N53" s="205">
        <f t="shared" si="8"/>
        <v>0</v>
      </c>
      <c r="P53" s="39"/>
      <c r="Q53" s="39"/>
      <c r="R53" s="90"/>
      <c r="S53" s="51"/>
    </row>
    <row r="54" spans="1:20" ht="24">
      <c r="A54" s="58"/>
      <c r="B54" s="59"/>
      <c r="C54" s="84" t="s">
        <v>180</v>
      </c>
      <c r="D54" s="57">
        <f>D55+D56+D57+D58+D59+D60</f>
        <v>48.152999999999992</v>
      </c>
      <c r="E54" s="60">
        <f>E55+E56+E57+E58+E59+E60</f>
        <v>147</v>
      </c>
      <c r="F54" s="151"/>
      <c r="G54" s="60"/>
      <c r="H54" s="60"/>
      <c r="I54" s="60"/>
      <c r="J54" s="60"/>
      <c r="K54" s="57">
        <f>K55+K56+K57+K58+K59+K60</f>
        <v>48.152999999999992</v>
      </c>
      <c r="L54" s="60">
        <f>L55+L56+L57+L58+L59+L60</f>
        <v>48.152999999999992</v>
      </c>
      <c r="M54" s="60">
        <f>M55+M56+M57+M58+M59+M60</f>
        <v>0</v>
      </c>
      <c r="N54" s="60">
        <f>N55+N56+N57+N58+N59+N60</f>
        <v>0</v>
      </c>
      <c r="P54" s="51"/>
      <c r="Q54" s="51"/>
      <c r="R54" s="51"/>
      <c r="S54" s="51"/>
    </row>
    <row r="55" spans="1:20">
      <c r="A55" s="221" t="s">
        <v>570</v>
      </c>
      <c r="B55" s="81">
        <v>149</v>
      </c>
      <c r="C55" s="64" t="s">
        <v>181</v>
      </c>
      <c r="D55" s="18">
        <v>16.98</v>
      </c>
      <c r="E55" s="37">
        <v>10</v>
      </c>
      <c r="F55" s="76" t="s">
        <v>195</v>
      </c>
      <c r="G55" s="48" t="s">
        <v>19</v>
      </c>
      <c r="H55" s="9"/>
      <c r="I55" s="161" t="s">
        <v>222</v>
      </c>
      <c r="J55" s="79" t="s">
        <v>203</v>
      </c>
      <c r="K55" s="18">
        <f>D55</f>
        <v>16.98</v>
      </c>
      <c r="L55" s="18">
        <f>K55</f>
        <v>16.98</v>
      </c>
      <c r="M55" s="13"/>
      <c r="N55" s="205">
        <f>K55-L55</f>
        <v>0</v>
      </c>
      <c r="P55" s="39"/>
      <c r="Q55" s="39"/>
      <c r="R55" s="40"/>
      <c r="S55" s="51"/>
    </row>
    <row r="56" spans="1:20">
      <c r="A56" s="221" t="s">
        <v>570</v>
      </c>
      <c r="B56" s="81">
        <v>149</v>
      </c>
      <c r="C56" s="70" t="s">
        <v>57</v>
      </c>
      <c r="D56" s="18">
        <v>5.9950000000000001</v>
      </c>
      <c r="E56" s="37">
        <v>5</v>
      </c>
      <c r="F56" s="76" t="s">
        <v>196</v>
      </c>
      <c r="G56" s="48" t="s">
        <v>19</v>
      </c>
      <c r="H56" s="9"/>
      <c r="I56" s="161" t="s">
        <v>217</v>
      </c>
      <c r="J56" s="79" t="s">
        <v>204</v>
      </c>
      <c r="K56" s="18">
        <f t="shared" ref="K56:K87" si="9">D56</f>
        <v>5.9950000000000001</v>
      </c>
      <c r="L56" s="18">
        <f t="shared" ref="L56:L60" si="10">K56</f>
        <v>5.9950000000000001</v>
      </c>
      <c r="M56" s="13"/>
      <c r="N56" s="205">
        <f t="shared" ref="N56:N60" si="11">K56-L56</f>
        <v>0</v>
      </c>
      <c r="P56" s="39"/>
      <c r="Q56" s="39"/>
      <c r="R56" s="40"/>
      <c r="S56" s="51"/>
    </row>
    <row r="57" spans="1:20">
      <c r="A57" s="221" t="s">
        <v>570</v>
      </c>
      <c r="B57" s="81">
        <v>149</v>
      </c>
      <c r="C57" s="83" t="s">
        <v>182</v>
      </c>
      <c r="D57" s="18">
        <v>21.797999999999998</v>
      </c>
      <c r="E57" s="37">
        <v>102</v>
      </c>
      <c r="F57" s="76" t="s">
        <v>77</v>
      </c>
      <c r="G57" s="48" t="s">
        <v>19</v>
      </c>
      <c r="H57" s="9"/>
      <c r="I57" s="161" t="s">
        <v>218</v>
      </c>
      <c r="J57" s="79" t="s">
        <v>205</v>
      </c>
      <c r="K57" s="18">
        <f t="shared" si="9"/>
        <v>21.797999999999998</v>
      </c>
      <c r="L57" s="18">
        <f t="shared" si="10"/>
        <v>21.797999999999998</v>
      </c>
      <c r="M57" s="13"/>
      <c r="N57" s="205">
        <f t="shared" si="11"/>
        <v>0</v>
      </c>
      <c r="P57" s="39"/>
      <c r="Q57" s="39"/>
      <c r="R57" s="40"/>
      <c r="S57" s="51"/>
    </row>
    <row r="58" spans="1:20">
      <c r="A58" s="221" t="s">
        <v>570</v>
      </c>
      <c r="B58" s="81">
        <v>149</v>
      </c>
      <c r="C58" s="70" t="s">
        <v>183</v>
      </c>
      <c r="D58" s="18">
        <v>0.73</v>
      </c>
      <c r="E58" s="37">
        <v>10</v>
      </c>
      <c r="F58" s="76" t="s">
        <v>197</v>
      </c>
      <c r="G58" s="48" t="s">
        <v>19</v>
      </c>
      <c r="H58" s="9"/>
      <c r="I58" s="161" t="s">
        <v>219</v>
      </c>
      <c r="J58" s="79" t="s">
        <v>206</v>
      </c>
      <c r="K58" s="18">
        <f t="shared" si="9"/>
        <v>0.73</v>
      </c>
      <c r="L58" s="18">
        <f t="shared" si="10"/>
        <v>0.73</v>
      </c>
      <c r="M58" s="13"/>
      <c r="N58" s="205">
        <f t="shared" si="11"/>
        <v>0</v>
      </c>
      <c r="P58" s="39"/>
      <c r="Q58" s="39"/>
      <c r="R58" s="40"/>
      <c r="S58" s="51"/>
    </row>
    <row r="59" spans="1:20">
      <c r="A59" s="221" t="s">
        <v>570</v>
      </c>
      <c r="B59" s="81">
        <v>149</v>
      </c>
      <c r="C59" s="70" t="s">
        <v>184</v>
      </c>
      <c r="D59" s="18">
        <v>2.0499999999999998</v>
      </c>
      <c r="E59" s="37">
        <v>10</v>
      </c>
      <c r="F59" s="76" t="s">
        <v>198</v>
      </c>
      <c r="G59" s="48" t="s">
        <v>19</v>
      </c>
      <c r="H59" s="9"/>
      <c r="I59" s="161" t="s">
        <v>220</v>
      </c>
      <c r="J59" s="79" t="s">
        <v>207</v>
      </c>
      <c r="K59" s="18">
        <f t="shared" si="9"/>
        <v>2.0499999999999998</v>
      </c>
      <c r="L59" s="18">
        <f t="shared" si="10"/>
        <v>2.0499999999999998</v>
      </c>
      <c r="M59" s="13"/>
      <c r="N59" s="205">
        <f t="shared" si="11"/>
        <v>0</v>
      </c>
      <c r="P59" s="39"/>
      <c r="Q59" s="39"/>
      <c r="R59" s="40"/>
      <c r="S59" s="51"/>
    </row>
    <row r="60" spans="1:20">
      <c r="A60" s="221" t="s">
        <v>570</v>
      </c>
      <c r="B60" s="81">
        <v>149</v>
      </c>
      <c r="C60" s="70" t="s">
        <v>185</v>
      </c>
      <c r="D60" s="18">
        <v>0.6</v>
      </c>
      <c r="E60" s="37">
        <v>10</v>
      </c>
      <c r="F60" s="76" t="s">
        <v>72</v>
      </c>
      <c r="G60" s="48" t="s">
        <v>19</v>
      </c>
      <c r="H60" s="9"/>
      <c r="I60" s="161" t="s">
        <v>221</v>
      </c>
      <c r="J60" s="79" t="s">
        <v>208</v>
      </c>
      <c r="K60" s="18">
        <f t="shared" si="9"/>
        <v>0.6</v>
      </c>
      <c r="L60" s="18">
        <f t="shared" si="10"/>
        <v>0.6</v>
      </c>
      <c r="M60" s="13"/>
      <c r="N60" s="205">
        <f t="shared" si="11"/>
        <v>0</v>
      </c>
      <c r="P60" s="39"/>
      <c r="Q60" s="39"/>
      <c r="R60" s="40"/>
      <c r="S60" s="51"/>
      <c r="T60" s="23">
        <f>R61+R70</f>
        <v>0</v>
      </c>
    </row>
    <row r="61" spans="1:20" ht="24">
      <c r="A61" s="58"/>
      <c r="B61" s="59"/>
      <c r="C61" s="85" t="s">
        <v>186</v>
      </c>
      <c r="D61" s="57">
        <f>D62+D63+D64+D65+D66+D67+D68+D69</f>
        <v>146.13399999999999</v>
      </c>
      <c r="E61" s="57">
        <f>E62+E63+E64+E65+E66+E67+E68+E69</f>
        <v>586</v>
      </c>
      <c r="F61" s="60"/>
      <c r="G61" s="60"/>
      <c r="H61" s="60"/>
      <c r="I61" s="60"/>
      <c r="J61" s="60"/>
      <c r="K61" s="57">
        <f>K62+K63+K64+K65+K66+K67+K68+K69</f>
        <v>146.13399999999999</v>
      </c>
      <c r="L61" s="57">
        <f t="shared" ref="L61:N61" si="12">L62+L63+L64+L65+L66+L67+L68+L69</f>
        <v>146.13399999999999</v>
      </c>
      <c r="M61" s="57">
        <f t="shared" si="12"/>
        <v>0</v>
      </c>
      <c r="N61" s="57">
        <f t="shared" si="12"/>
        <v>0</v>
      </c>
      <c r="P61" s="39"/>
      <c r="Q61" s="39"/>
      <c r="R61" s="40"/>
      <c r="S61" s="51"/>
    </row>
    <row r="62" spans="1:20">
      <c r="A62" s="221" t="s">
        <v>570</v>
      </c>
      <c r="B62" s="81">
        <v>149</v>
      </c>
      <c r="C62" s="83" t="s">
        <v>187</v>
      </c>
      <c r="D62" s="18">
        <v>20.010000000000002</v>
      </c>
      <c r="E62" s="37">
        <v>40</v>
      </c>
      <c r="F62" s="76" t="s">
        <v>199</v>
      </c>
      <c r="G62" s="48" t="s">
        <v>19</v>
      </c>
      <c r="H62" s="9"/>
      <c r="I62" s="161" t="s">
        <v>223</v>
      </c>
      <c r="J62" s="79" t="s">
        <v>209</v>
      </c>
      <c r="K62" s="18">
        <f t="shared" si="9"/>
        <v>20.010000000000002</v>
      </c>
      <c r="L62" s="18">
        <f>K62</f>
        <v>20.010000000000002</v>
      </c>
      <c r="M62" s="13"/>
      <c r="N62" s="205">
        <f>K62-L62</f>
        <v>0</v>
      </c>
      <c r="P62" s="39"/>
      <c r="Q62" s="39"/>
      <c r="R62" s="40"/>
      <c r="S62" s="51"/>
    </row>
    <row r="63" spans="1:20">
      <c r="A63" s="221" t="s">
        <v>570</v>
      </c>
      <c r="B63" s="81">
        <v>149</v>
      </c>
      <c r="C63" s="70" t="s">
        <v>188</v>
      </c>
      <c r="D63" s="18">
        <v>5.31</v>
      </c>
      <c r="E63" s="37">
        <v>30</v>
      </c>
      <c r="F63" s="76" t="s">
        <v>137</v>
      </c>
      <c r="G63" s="48" t="s">
        <v>19</v>
      </c>
      <c r="H63" s="9"/>
      <c r="I63" s="161" t="s">
        <v>224</v>
      </c>
      <c r="J63" s="79" t="s">
        <v>210</v>
      </c>
      <c r="K63" s="18">
        <f t="shared" si="9"/>
        <v>5.31</v>
      </c>
      <c r="L63" s="18">
        <f t="shared" ref="L63:L69" si="13">K63</f>
        <v>5.31</v>
      </c>
      <c r="M63" s="13"/>
      <c r="N63" s="205">
        <f t="shared" ref="N63:N69" si="14">K63-L63</f>
        <v>0</v>
      </c>
      <c r="P63" s="39"/>
      <c r="Q63" s="39"/>
      <c r="R63" s="40"/>
      <c r="S63" s="51"/>
    </row>
    <row r="64" spans="1:20">
      <c r="A64" s="221" t="s">
        <v>570</v>
      </c>
      <c r="B64" s="81">
        <v>149</v>
      </c>
      <c r="C64" s="70" t="s">
        <v>189</v>
      </c>
      <c r="D64" s="18">
        <v>22.5</v>
      </c>
      <c r="E64" s="37">
        <v>50</v>
      </c>
      <c r="F64" s="76" t="s">
        <v>132</v>
      </c>
      <c r="G64" s="48" t="s">
        <v>19</v>
      </c>
      <c r="H64" s="9"/>
      <c r="I64" s="161" t="s">
        <v>225</v>
      </c>
      <c r="J64" s="79" t="s">
        <v>211</v>
      </c>
      <c r="K64" s="18">
        <f t="shared" si="9"/>
        <v>22.5</v>
      </c>
      <c r="L64" s="18">
        <f t="shared" si="13"/>
        <v>22.5</v>
      </c>
      <c r="M64" s="13"/>
      <c r="N64" s="205">
        <f t="shared" si="14"/>
        <v>0</v>
      </c>
      <c r="P64" s="39"/>
      <c r="Q64" s="39"/>
      <c r="R64" s="40"/>
      <c r="S64" s="51"/>
    </row>
    <row r="65" spans="1:19">
      <c r="A65" s="221" t="s">
        <v>570</v>
      </c>
      <c r="B65" s="81">
        <v>149</v>
      </c>
      <c r="C65" s="67" t="s">
        <v>190</v>
      </c>
      <c r="D65" s="18">
        <v>4.87</v>
      </c>
      <c r="E65" s="37">
        <v>10</v>
      </c>
      <c r="F65" s="76" t="s">
        <v>200</v>
      </c>
      <c r="G65" s="48" t="s">
        <v>19</v>
      </c>
      <c r="H65" s="9"/>
      <c r="I65" s="161" t="s">
        <v>226</v>
      </c>
      <c r="J65" s="79" t="s">
        <v>212</v>
      </c>
      <c r="K65" s="18">
        <f t="shared" si="9"/>
        <v>4.87</v>
      </c>
      <c r="L65" s="18">
        <f t="shared" si="13"/>
        <v>4.87</v>
      </c>
      <c r="M65" s="13"/>
      <c r="N65" s="205">
        <f t="shared" si="14"/>
        <v>0</v>
      </c>
      <c r="P65" s="39"/>
      <c r="Q65" s="39"/>
      <c r="R65" s="40"/>
      <c r="S65" s="51"/>
    </row>
    <row r="66" spans="1:19">
      <c r="A66" s="221" t="s">
        <v>570</v>
      </c>
      <c r="B66" s="81">
        <v>149</v>
      </c>
      <c r="C66" s="67" t="s">
        <v>191</v>
      </c>
      <c r="D66" s="18">
        <v>14.2</v>
      </c>
      <c r="E66" s="37">
        <v>200</v>
      </c>
      <c r="F66" s="76" t="s">
        <v>201</v>
      </c>
      <c r="G66" s="48" t="s">
        <v>19</v>
      </c>
      <c r="H66" s="9"/>
      <c r="I66" s="161" t="s">
        <v>227</v>
      </c>
      <c r="J66" s="79" t="s">
        <v>213</v>
      </c>
      <c r="K66" s="18">
        <f t="shared" si="9"/>
        <v>14.2</v>
      </c>
      <c r="L66" s="18">
        <f t="shared" si="13"/>
        <v>14.2</v>
      </c>
      <c r="M66" s="13"/>
      <c r="N66" s="205">
        <f t="shared" si="14"/>
        <v>0</v>
      </c>
      <c r="P66" s="39"/>
      <c r="Q66" s="39"/>
      <c r="R66" s="40"/>
      <c r="S66" s="51"/>
    </row>
    <row r="67" spans="1:19">
      <c r="A67" s="221" t="s">
        <v>570</v>
      </c>
      <c r="B67" s="81">
        <v>149</v>
      </c>
      <c r="C67" s="67" t="s">
        <v>192</v>
      </c>
      <c r="D67" s="18">
        <v>55.4</v>
      </c>
      <c r="E67" s="37">
        <v>200</v>
      </c>
      <c r="F67" s="76" t="s">
        <v>133</v>
      </c>
      <c r="G67" s="48" t="s">
        <v>19</v>
      </c>
      <c r="H67" s="9"/>
      <c r="I67" s="161" t="s">
        <v>228</v>
      </c>
      <c r="J67" s="79" t="s">
        <v>214</v>
      </c>
      <c r="K67" s="18">
        <f t="shared" si="9"/>
        <v>55.4</v>
      </c>
      <c r="L67" s="18">
        <f t="shared" si="13"/>
        <v>55.4</v>
      </c>
      <c r="M67" s="13"/>
      <c r="N67" s="205">
        <f t="shared" si="14"/>
        <v>0</v>
      </c>
      <c r="P67" s="39"/>
      <c r="Q67" s="39"/>
      <c r="R67" s="40"/>
      <c r="S67" s="51"/>
    </row>
    <row r="68" spans="1:19">
      <c r="A68" s="221" t="s">
        <v>570</v>
      </c>
      <c r="B68" s="81">
        <v>149</v>
      </c>
      <c r="C68" s="67" t="s">
        <v>193</v>
      </c>
      <c r="D68" s="18">
        <v>8.85</v>
      </c>
      <c r="E68" s="37">
        <v>50</v>
      </c>
      <c r="F68" s="76" t="s">
        <v>137</v>
      </c>
      <c r="G68" s="48" t="s">
        <v>19</v>
      </c>
      <c r="H68" s="9"/>
      <c r="I68" s="161" t="s">
        <v>229</v>
      </c>
      <c r="J68" s="79" t="s">
        <v>215</v>
      </c>
      <c r="K68" s="18">
        <f t="shared" si="9"/>
        <v>8.85</v>
      </c>
      <c r="L68" s="18">
        <f t="shared" si="13"/>
        <v>8.85</v>
      </c>
      <c r="M68" s="13"/>
      <c r="N68" s="205">
        <f t="shared" si="14"/>
        <v>0</v>
      </c>
      <c r="P68" s="39"/>
      <c r="Q68" s="39"/>
      <c r="R68" s="40"/>
      <c r="S68" s="51"/>
    </row>
    <row r="69" spans="1:19">
      <c r="A69" s="221" t="s">
        <v>570</v>
      </c>
      <c r="B69" s="81">
        <v>149</v>
      </c>
      <c r="C69" s="70" t="s">
        <v>194</v>
      </c>
      <c r="D69" s="18">
        <v>14.994</v>
      </c>
      <c r="E69" s="37">
        <v>6</v>
      </c>
      <c r="F69" s="76" t="s">
        <v>202</v>
      </c>
      <c r="G69" s="48" t="s">
        <v>19</v>
      </c>
      <c r="H69" s="9"/>
      <c r="I69" s="161" t="s">
        <v>231</v>
      </c>
      <c r="J69" s="80" t="s">
        <v>216</v>
      </c>
      <c r="K69" s="18">
        <f t="shared" si="9"/>
        <v>14.994</v>
      </c>
      <c r="L69" s="18">
        <f t="shared" si="13"/>
        <v>14.994</v>
      </c>
      <c r="M69" s="13"/>
      <c r="N69" s="205">
        <f t="shared" si="14"/>
        <v>0</v>
      </c>
      <c r="P69" s="39"/>
      <c r="Q69" s="39"/>
      <c r="R69" s="40"/>
      <c r="S69" s="51"/>
    </row>
    <row r="70" spans="1:19">
      <c r="A70" s="58"/>
      <c r="B70" s="59"/>
      <c r="C70" s="86" t="s">
        <v>232</v>
      </c>
      <c r="D70" s="57">
        <f>D71+D72</f>
        <v>155.6</v>
      </c>
      <c r="E70" s="57">
        <f>E71+E72</f>
        <v>1700</v>
      </c>
      <c r="F70" s="60"/>
      <c r="G70" s="61"/>
      <c r="H70" s="61"/>
      <c r="I70" s="214"/>
      <c r="J70" s="61"/>
      <c r="K70" s="57">
        <f>K71+K72</f>
        <v>155.6</v>
      </c>
      <c r="L70" s="57">
        <f t="shared" ref="L70:N70" si="15">L71+L72</f>
        <v>155.6</v>
      </c>
      <c r="M70" s="57">
        <f t="shared" si="15"/>
        <v>0</v>
      </c>
      <c r="N70" s="57">
        <f t="shared" si="15"/>
        <v>0</v>
      </c>
      <c r="P70" s="51"/>
      <c r="Q70" s="51"/>
      <c r="R70" s="40"/>
      <c r="S70" s="51"/>
    </row>
    <row r="71" spans="1:19">
      <c r="A71" s="221" t="s">
        <v>570</v>
      </c>
      <c r="B71" s="81">
        <v>149</v>
      </c>
      <c r="C71" s="67" t="s">
        <v>233</v>
      </c>
      <c r="D71" s="18">
        <v>108</v>
      </c>
      <c r="E71" s="18">
        <v>1500</v>
      </c>
      <c r="F71" s="76" t="s">
        <v>201</v>
      </c>
      <c r="G71" s="48" t="s">
        <v>19</v>
      </c>
      <c r="H71" s="9"/>
      <c r="I71" s="161" t="s">
        <v>227</v>
      </c>
      <c r="J71" s="79" t="s">
        <v>213</v>
      </c>
      <c r="K71" s="18">
        <f t="shared" si="9"/>
        <v>108</v>
      </c>
      <c r="L71" s="18">
        <f>K71</f>
        <v>108</v>
      </c>
      <c r="M71" s="13"/>
      <c r="N71" s="205">
        <f>K71-L71</f>
        <v>0</v>
      </c>
      <c r="P71" s="39"/>
      <c r="Q71" s="39"/>
      <c r="R71" s="40"/>
      <c r="S71" s="51"/>
    </row>
    <row r="72" spans="1:19">
      <c r="A72" s="221" t="s">
        <v>570</v>
      </c>
      <c r="B72" s="81">
        <v>149</v>
      </c>
      <c r="C72" s="67" t="s">
        <v>234</v>
      </c>
      <c r="D72" s="18">
        <v>47.6</v>
      </c>
      <c r="E72" s="18">
        <v>200</v>
      </c>
      <c r="F72" s="76" t="s">
        <v>235</v>
      </c>
      <c r="G72" s="48" t="s">
        <v>19</v>
      </c>
      <c r="H72" s="9"/>
      <c r="I72" s="161" t="s">
        <v>237</v>
      </c>
      <c r="J72" s="79" t="s">
        <v>236</v>
      </c>
      <c r="K72" s="18">
        <f t="shared" si="9"/>
        <v>47.6</v>
      </c>
      <c r="L72" s="18">
        <f>K72</f>
        <v>47.6</v>
      </c>
      <c r="M72" s="13"/>
      <c r="N72" s="205">
        <f>K72-L72</f>
        <v>0</v>
      </c>
      <c r="P72" s="39"/>
      <c r="Q72" s="39"/>
      <c r="R72" s="40"/>
      <c r="S72" s="51"/>
    </row>
    <row r="73" spans="1:19">
      <c r="A73" s="58"/>
      <c r="B73" s="59"/>
      <c r="C73" s="87" t="s">
        <v>238</v>
      </c>
      <c r="D73" s="57">
        <f>D74+D75+D85+D76+D77+D78+D79+D80+D81+D82+D83+D84+D86+D87+D88</f>
        <v>2516.9499999999994</v>
      </c>
      <c r="E73" s="57">
        <f>E74+E75+E85+E76+E77+E78+E79+E80+E81+E82+E83+E84+E86+E87+E88</f>
        <v>5200</v>
      </c>
      <c r="F73" s="60"/>
      <c r="G73" s="61"/>
      <c r="H73" s="61"/>
      <c r="I73" s="214"/>
      <c r="J73" s="61"/>
      <c r="K73" s="57">
        <f>K74+K75+K85+K76+K77+K78+K79+K80+K81+K82+K83+K84+K86+K87+K88</f>
        <v>2516.9499999999994</v>
      </c>
      <c r="L73" s="57">
        <f>L74+L75+L85+L76+L77+L78+L79+L80+L81+L82+L83+L84+L86+L87+L88</f>
        <v>2493.3499999999995</v>
      </c>
      <c r="M73" s="57">
        <f t="shared" ref="M73:N73" si="16">M74+M75+M85+M76+M77+M78+M79+M80+M81+M82+M83+M84+M86+M87</f>
        <v>0</v>
      </c>
      <c r="N73" s="57">
        <f t="shared" si="16"/>
        <v>0</v>
      </c>
      <c r="P73" s="51"/>
      <c r="Q73" s="51"/>
      <c r="R73" s="40"/>
      <c r="S73" s="51"/>
    </row>
    <row r="74" spans="1:19" ht="36">
      <c r="A74" s="221" t="s">
        <v>570</v>
      </c>
      <c r="B74" s="81">
        <v>149</v>
      </c>
      <c r="C74" s="83" t="s">
        <v>276</v>
      </c>
      <c r="D74" s="18">
        <v>1070.944</v>
      </c>
      <c r="E74" s="18">
        <v>1400</v>
      </c>
      <c r="F74" s="76" t="s">
        <v>251</v>
      </c>
      <c r="G74" s="48" t="s">
        <v>19</v>
      </c>
      <c r="H74" s="9">
        <v>7480715</v>
      </c>
      <c r="I74" s="161" t="s">
        <v>281</v>
      </c>
      <c r="J74" s="79" t="s">
        <v>262</v>
      </c>
      <c r="K74" s="18">
        <f t="shared" si="9"/>
        <v>1070.944</v>
      </c>
      <c r="L74" s="18">
        <f>K74</f>
        <v>1070.944</v>
      </c>
      <c r="M74" s="13"/>
      <c r="N74" s="81">
        <f>K74-L74</f>
        <v>0</v>
      </c>
      <c r="P74" s="39"/>
      <c r="Q74" s="39"/>
      <c r="R74" s="40"/>
      <c r="S74" s="51"/>
    </row>
    <row r="75" spans="1:19" ht="45" customHeight="1">
      <c r="A75" s="221" t="s">
        <v>570</v>
      </c>
      <c r="B75" s="81">
        <v>149</v>
      </c>
      <c r="C75" s="83" t="s">
        <v>277</v>
      </c>
      <c r="D75" s="18">
        <v>471.01600000000002</v>
      </c>
      <c r="E75" s="18">
        <v>650</v>
      </c>
      <c r="F75" s="76" t="s">
        <v>252</v>
      </c>
      <c r="G75" s="48" t="s">
        <v>19</v>
      </c>
      <c r="H75" s="9">
        <v>7472884</v>
      </c>
      <c r="I75" s="161" t="s">
        <v>290</v>
      </c>
      <c r="J75" s="79" t="s">
        <v>263</v>
      </c>
      <c r="K75" s="18">
        <f t="shared" si="9"/>
        <v>471.01600000000002</v>
      </c>
      <c r="L75" s="18">
        <f t="shared" ref="L75:L87" si="17">K75</f>
        <v>471.01600000000002</v>
      </c>
      <c r="M75" s="13"/>
      <c r="N75" s="81">
        <f t="shared" ref="N75:N87" si="18">K75-L75</f>
        <v>0</v>
      </c>
      <c r="P75" s="39"/>
      <c r="Q75" s="39"/>
      <c r="R75" s="40"/>
      <c r="S75" s="51"/>
    </row>
    <row r="76" spans="1:19">
      <c r="A76" s="221" t="s">
        <v>570</v>
      </c>
      <c r="B76" s="81">
        <v>149</v>
      </c>
      <c r="C76" s="70" t="s">
        <v>239</v>
      </c>
      <c r="D76" s="18">
        <v>112.5</v>
      </c>
      <c r="E76" s="18">
        <v>250</v>
      </c>
      <c r="F76" s="76" t="s">
        <v>253</v>
      </c>
      <c r="G76" s="48" t="s">
        <v>19</v>
      </c>
      <c r="H76" s="9"/>
      <c r="I76" s="161" t="s">
        <v>289</v>
      </c>
      <c r="J76" s="79" t="s">
        <v>264</v>
      </c>
      <c r="K76" s="18">
        <f t="shared" si="9"/>
        <v>112.5</v>
      </c>
      <c r="L76" s="18">
        <f t="shared" si="17"/>
        <v>112.5</v>
      </c>
      <c r="M76" s="13"/>
      <c r="N76" s="81">
        <f t="shared" si="18"/>
        <v>0</v>
      </c>
      <c r="P76" s="39"/>
      <c r="Q76" s="39"/>
      <c r="R76" s="89"/>
      <c r="S76" s="51"/>
    </row>
    <row r="77" spans="1:19">
      <c r="A77" s="221" t="s">
        <v>570</v>
      </c>
      <c r="B77" s="81">
        <v>149</v>
      </c>
      <c r="C77" s="70" t="s">
        <v>240</v>
      </c>
      <c r="D77" s="18">
        <v>392</v>
      </c>
      <c r="E77" s="18">
        <v>2000</v>
      </c>
      <c r="F77" s="76" t="s">
        <v>254</v>
      </c>
      <c r="G77" s="48" t="s">
        <v>19</v>
      </c>
      <c r="H77" s="9">
        <v>7472900</v>
      </c>
      <c r="I77" s="161" t="s">
        <v>288</v>
      </c>
      <c r="J77" s="79" t="s">
        <v>265</v>
      </c>
      <c r="K77" s="18">
        <f t="shared" si="9"/>
        <v>392</v>
      </c>
      <c r="L77" s="18">
        <f t="shared" si="17"/>
        <v>392</v>
      </c>
      <c r="M77" s="13"/>
      <c r="N77" s="81">
        <f t="shared" si="18"/>
        <v>0</v>
      </c>
      <c r="P77" s="39"/>
      <c r="Q77" s="39"/>
      <c r="R77" s="91"/>
      <c r="S77" s="51"/>
    </row>
    <row r="78" spans="1:19">
      <c r="A78" s="221" t="s">
        <v>570</v>
      </c>
      <c r="B78" s="81">
        <v>149</v>
      </c>
      <c r="C78" s="70" t="s">
        <v>241</v>
      </c>
      <c r="D78" s="18">
        <v>99</v>
      </c>
      <c r="E78" s="18">
        <v>500</v>
      </c>
      <c r="F78" s="76" t="s">
        <v>255</v>
      </c>
      <c r="G78" s="48" t="s">
        <v>19</v>
      </c>
      <c r="H78" s="9"/>
      <c r="I78" s="161" t="s">
        <v>287</v>
      </c>
      <c r="J78" s="79" t="s">
        <v>266</v>
      </c>
      <c r="K78" s="18">
        <f t="shared" si="9"/>
        <v>99</v>
      </c>
      <c r="L78" s="18">
        <f t="shared" si="17"/>
        <v>99</v>
      </c>
      <c r="M78" s="13"/>
      <c r="N78" s="81">
        <f t="shared" si="18"/>
        <v>0</v>
      </c>
      <c r="P78" s="39"/>
      <c r="Q78" s="39"/>
      <c r="R78" s="91"/>
      <c r="S78" s="51"/>
    </row>
    <row r="79" spans="1:19">
      <c r="A79" s="221" t="s">
        <v>570</v>
      </c>
      <c r="B79" s="81">
        <v>149</v>
      </c>
      <c r="C79" s="70" t="s">
        <v>242</v>
      </c>
      <c r="D79" s="18">
        <v>110.45</v>
      </c>
      <c r="E79" s="18">
        <v>50</v>
      </c>
      <c r="F79" s="76" t="s">
        <v>256</v>
      </c>
      <c r="G79" s="48" t="s">
        <v>19</v>
      </c>
      <c r="H79" s="9"/>
      <c r="I79" s="161" t="s">
        <v>286</v>
      </c>
      <c r="J79" s="79" t="s">
        <v>267</v>
      </c>
      <c r="K79" s="18">
        <f t="shared" si="9"/>
        <v>110.45</v>
      </c>
      <c r="L79" s="18">
        <f t="shared" si="17"/>
        <v>110.45</v>
      </c>
      <c r="M79" s="13"/>
      <c r="N79" s="81">
        <f t="shared" si="18"/>
        <v>0</v>
      </c>
      <c r="P79" s="39"/>
      <c r="Q79" s="39"/>
      <c r="R79" s="91"/>
      <c r="S79" s="51"/>
    </row>
    <row r="80" spans="1:19">
      <c r="A80" s="221" t="s">
        <v>570</v>
      </c>
      <c r="B80" s="81">
        <v>149</v>
      </c>
      <c r="C80" s="70" t="s">
        <v>243</v>
      </c>
      <c r="D80" s="18">
        <v>15.69</v>
      </c>
      <c r="E80" s="18">
        <v>30</v>
      </c>
      <c r="F80" s="76" t="s">
        <v>257</v>
      </c>
      <c r="G80" s="48" t="s">
        <v>19</v>
      </c>
      <c r="H80" s="9"/>
      <c r="I80" s="161" t="s">
        <v>283</v>
      </c>
      <c r="J80" s="80" t="s">
        <v>268</v>
      </c>
      <c r="K80" s="18">
        <f t="shared" si="9"/>
        <v>15.69</v>
      </c>
      <c r="L80" s="18">
        <f t="shared" si="17"/>
        <v>15.69</v>
      </c>
      <c r="M80" s="13"/>
      <c r="N80" s="81">
        <f t="shared" si="18"/>
        <v>0</v>
      </c>
      <c r="P80" s="39"/>
      <c r="Q80" s="39"/>
      <c r="R80" s="91"/>
      <c r="S80" s="51"/>
    </row>
    <row r="81" spans="1:19">
      <c r="A81" s="221" t="s">
        <v>570</v>
      </c>
      <c r="B81" s="81">
        <v>149</v>
      </c>
      <c r="C81" s="70" t="s">
        <v>244</v>
      </c>
      <c r="D81" s="18">
        <v>24.45</v>
      </c>
      <c r="E81" s="18">
        <v>50</v>
      </c>
      <c r="F81" s="76" t="s">
        <v>258</v>
      </c>
      <c r="G81" s="48" t="s">
        <v>19</v>
      </c>
      <c r="H81" s="9"/>
      <c r="I81" s="161" t="s">
        <v>284</v>
      </c>
      <c r="J81" s="80" t="s">
        <v>269</v>
      </c>
      <c r="K81" s="18">
        <f t="shared" si="9"/>
        <v>24.45</v>
      </c>
      <c r="L81" s="18">
        <f t="shared" si="17"/>
        <v>24.45</v>
      </c>
      <c r="M81" s="13"/>
      <c r="N81" s="81">
        <f t="shared" si="18"/>
        <v>0</v>
      </c>
      <c r="P81" s="39"/>
      <c r="Q81" s="39"/>
      <c r="R81" s="91"/>
      <c r="S81" s="51"/>
    </row>
    <row r="82" spans="1:19">
      <c r="A82" s="221" t="s">
        <v>570</v>
      </c>
      <c r="B82" s="81">
        <v>149</v>
      </c>
      <c r="C82" s="70" t="s">
        <v>245</v>
      </c>
      <c r="D82" s="18">
        <v>41.1</v>
      </c>
      <c r="E82" s="18">
        <v>50</v>
      </c>
      <c r="F82" s="76" t="s">
        <v>259</v>
      </c>
      <c r="G82" s="48" t="s">
        <v>19</v>
      </c>
      <c r="H82" s="9"/>
      <c r="I82" s="161" t="s">
        <v>285</v>
      </c>
      <c r="J82" s="80" t="s">
        <v>270</v>
      </c>
      <c r="K82" s="18">
        <f t="shared" si="9"/>
        <v>41.1</v>
      </c>
      <c r="L82" s="18">
        <f t="shared" si="17"/>
        <v>41.1</v>
      </c>
      <c r="M82" s="13"/>
      <c r="N82" s="81">
        <f t="shared" si="18"/>
        <v>0</v>
      </c>
      <c r="P82" s="39"/>
      <c r="Q82" s="39"/>
      <c r="R82" s="91"/>
      <c r="S82" s="51"/>
    </row>
    <row r="83" spans="1:19">
      <c r="A83" s="221" t="s">
        <v>570</v>
      </c>
      <c r="B83" s="81">
        <v>149</v>
      </c>
      <c r="C83" s="70" t="s">
        <v>246</v>
      </c>
      <c r="D83" s="18">
        <v>48</v>
      </c>
      <c r="E83" s="18">
        <v>15</v>
      </c>
      <c r="F83" s="76" t="s">
        <v>260</v>
      </c>
      <c r="G83" s="48" t="s">
        <v>19</v>
      </c>
      <c r="H83" s="9"/>
      <c r="I83" s="161" t="s">
        <v>282</v>
      </c>
      <c r="J83" s="80" t="s">
        <v>271</v>
      </c>
      <c r="K83" s="18">
        <f t="shared" si="9"/>
        <v>48</v>
      </c>
      <c r="L83" s="18">
        <f t="shared" si="17"/>
        <v>48</v>
      </c>
      <c r="M83" s="13"/>
      <c r="N83" s="81">
        <f t="shared" si="18"/>
        <v>0</v>
      </c>
      <c r="P83" s="39"/>
      <c r="Q83" s="39"/>
      <c r="R83" s="91"/>
      <c r="S83" s="51"/>
    </row>
    <row r="84" spans="1:19">
      <c r="A84" s="221" t="s">
        <v>570</v>
      </c>
      <c r="B84" s="81">
        <v>149</v>
      </c>
      <c r="C84" s="70" t="s">
        <v>247</v>
      </c>
      <c r="D84" s="18">
        <v>32</v>
      </c>
      <c r="E84" s="18">
        <v>50</v>
      </c>
      <c r="F84" s="76" t="s">
        <v>261</v>
      </c>
      <c r="G84" s="48" t="s">
        <v>19</v>
      </c>
      <c r="H84" s="9"/>
      <c r="I84" s="161" t="s">
        <v>280</v>
      </c>
      <c r="J84" s="80" t="s">
        <v>272</v>
      </c>
      <c r="K84" s="18">
        <f t="shared" si="9"/>
        <v>32</v>
      </c>
      <c r="L84" s="18">
        <f t="shared" si="17"/>
        <v>32</v>
      </c>
      <c r="M84" s="13"/>
      <c r="N84" s="81">
        <f t="shared" si="18"/>
        <v>0</v>
      </c>
      <c r="P84" s="39"/>
      <c r="Q84" s="39"/>
      <c r="R84" s="91"/>
      <c r="S84" s="51"/>
    </row>
    <row r="85" spans="1:19">
      <c r="A85" s="221" t="s">
        <v>570</v>
      </c>
      <c r="B85" s="81">
        <v>149</v>
      </c>
      <c r="C85" s="70" t="s">
        <v>248</v>
      </c>
      <c r="D85" s="18">
        <v>28.184999999999999</v>
      </c>
      <c r="E85" s="18">
        <v>20</v>
      </c>
      <c r="F85" s="76" t="s">
        <v>259</v>
      </c>
      <c r="G85" s="48" t="s">
        <v>19</v>
      </c>
      <c r="H85" s="9"/>
      <c r="I85" s="161" t="s">
        <v>281</v>
      </c>
      <c r="J85" s="80" t="s">
        <v>273</v>
      </c>
      <c r="K85" s="18">
        <f t="shared" si="9"/>
        <v>28.184999999999999</v>
      </c>
      <c r="L85" s="18">
        <f t="shared" si="17"/>
        <v>28.184999999999999</v>
      </c>
      <c r="M85" s="13"/>
      <c r="N85" s="81">
        <f t="shared" si="18"/>
        <v>0</v>
      </c>
      <c r="P85" s="39"/>
      <c r="Q85" s="39"/>
      <c r="R85" s="91"/>
      <c r="S85" s="51"/>
    </row>
    <row r="86" spans="1:19">
      <c r="A86" s="221" t="s">
        <v>570</v>
      </c>
      <c r="B86" s="81">
        <v>149</v>
      </c>
      <c r="C86" s="70" t="s">
        <v>249</v>
      </c>
      <c r="D86" s="18">
        <v>16.89</v>
      </c>
      <c r="E86" s="18">
        <v>10</v>
      </c>
      <c r="F86" s="76" t="s">
        <v>256</v>
      </c>
      <c r="G86" s="48" t="s">
        <v>19</v>
      </c>
      <c r="H86" s="9"/>
      <c r="I86" s="161" t="s">
        <v>279</v>
      </c>
      <c r="J86" s="80" t="s">
        <v>274</v>
      </c>
      <c r="K86" s="18">
        <f t="shared" si="9"/>
        <v>16.89</v>
      </c>
      <c r="L86" s="18">
        <f t="shared" si="17"/>
        <v>16.89</v>
      </c>
      <c r="M86" s="13"/>
      <c r="N86" s="81">
        <f t="shared" si="18"/>
        <v>0</v>
      </c>
      <c r="P86" s="39"/>
      <c r="Q86" s="39"/>
      <c r="R86" s="91"/>
      <c r="S86" s="51"/>
    </row>
    <row r="87" spans="1:19">
      <c r="A87" s="221" t="s">
        <v>570</v>
      </c>
      <c r="B87" s="81">
        <v>149</v>
      </c>
      <c r="C87" s="70" t="s">
        <v>250</v>
      </c>
      <c r="D87" s="18">
        <v>31.125</v>
      </c>
      <c r="E87" s="18">
        <v>25</v>
      </c>
      <c r="F87" s="76" t="s">
        <v>256</v>
      </c>
      <c r="G87" s="48" t="s">
        <v>19</v>
      </c>
      <c r="H87" s="9"/>
      <c r="I87" s="161" t="s">
        <v>278</v>
      </c>
      <c r="J87" s="80" t="s">
        <v>275</v>
      </c>
      <c r="K87" s="18">
        <f t="shared" si="9"/>
        <v>31.125</v>
      </c>
      <c r="L87" s="18">
        <f t="shared" si="17"/>
        <v>31.125</v>
      </c>
      <c r="M87" s="13"/>
      <c r="N87" s="81">
        <f t="shared" si="18"/>
        <v>0</v>
      </c>
      <c r="P87" s="39"/>
      <c r="Q87" s="39"/>
      <c r="R87" s="91"/>
      <c r="S87" s="51"/>
    </row>
    <row r="88" spans="1:19" s="227" customFormat="1" ht="24">
      <c r="A88" s="226" t="s">
        <v>576</v>
      </c>
      <c r="B88" s="188">
        <v>149</v>
      </c>
      <c r="C88" s="229" t="s">
        <v>577</v>
      </c>
      <c r="D88" s="43">
        <v>23.6</v>
      </c>
      <c r="E88" s="43">
        <v>100</v>
      </c>
      <c r="F88" s="230" t="s">
        <v>578</v>
      </c>
      <c r="G88" s="231" t="s">
        <v>19</v>
      </c>
      <c r="H88" s="44"/>
      <c r="I88" s="191" t="s">
        <v>579</v>
      </c>
      <c r="J88" s="232" t="s">
        <v>580</v>
      </c>
      <c r="K88" s="43">
        <v>23.6</v>
      </c>
      <c r="L88" s="43"/>
      <c r="M88" s="108"/>
      <c r="N88" s="188"/>
      <c r="P88" s="233"/>
      <c r="Q88" s="233"/>
      <c r="R88" s="234"/>
      <c r="S88" s="228"/>
    </row>
    <row r="89" spans="1:19">
      <c r="A89" s="58"/>
      <c r="B89" s="59"/>
      <c r="C89" s="86" t="s">
        <v>291</v>
      </c>
      <c r="D89" s="101">
        <f>D90+D91+D92+D93+D94+D95+D96+D97+D98+D99+D100</f>
        <v>3187.8774000000003</v>
      </c>
      <c r="E89" s="101">
        <f>E90+E91+E92+E93+E94+E95+E96+E97+E98+E99</f>
        <v>1060</v>
      </c>
      <c r="F89" s="60"/>
      <c r="G89" s="61"/>
      <c r="H89" s="61"/>
      <c r="I89" s="214"/>
      <c r="J89" s="61"/>
      <c r="K89" s="101">
        <f>K90+K91+K92+K93+K94+K95+K96+K97+K98+K99</f>
        <v>3176.5574000000001</v>
      </c>
      <c r="L89" s="101">
        <f>L90+L91+L92+L93+L94+L95+L96+L97+L98+L99</f>
        <v>3176.5574000000001</v>
      </c>
      <c r="M89" s="71"/>
      <c r="N89" s="72"/>
      <c r="P89" s="51"/>
      <c r="Q89" s="51"/>
      <c r="R89" s="51"/>
      <c r="S89" s="51"/>
    </row>
    <row r="90" spans="1:19">
      <c r="A90" s="221" t="s">
        <v>570</v>
      </c>
      <c r="B90" s="81">
        <v>149</v>
      </c>
      <c r="C90" s="70" t="s">
        <v>292</v>
      </c>
      <c r="D90" s="18">
        <v>122.1</v>
      </c>
      <c r="E90" s="18">
        <v>100</v>
      </c>
      <c r="F90" s="76" t="s">
        <v>301</v>
      </c>
      <c r="G90" s="48" t="s">
        <v>19</v>
      </c>
      <c r="H90" s="9"/>
      <c r="I90" s="161" t="s">
        <v>323</v>
      </c>
      <c r="J90" s="79" t="s">
        <v>310</v>
      </c>
      <c r="K90" s="18">
        <f>D90</f>
        <v>122.1</v>
      </c>
      <c r="L90" s="18">
        <f>K90</f>
        <v>122.1</v>
      </c>
      <c r="M90" s="13"/>
      <c r="N90" s="81">
        <f>K90-L90</f>
        <v>0</v>
      </c>
      <c r="O90" s="39"/>
      <c r="P90" s="39"/>
      <c r="Q90" s="40"/>
      <c r="R90" s="51"/>
      <c r="S90" s="51"/>
    </row>
    <row r="91" spans="1:19" ht="24">
      <c r="A91" s="221" t="s">
        <v>570</v>
      </c>
      <c r="B91" s="81">
        <v>149</v>
      </c>
      <c r="C91" s="83" t="s">
        <v>293</v>
      </c>
      <c r="D91" s="18">
        <v>127.2</v>
      </c>
      <c r="E91" s="18">
        <v>60</v>
      </c>
      <c r="F91" s="76" t="s">
        <v>302</v>
      </c>
      <c r="G91" s="48" t="s">
        <v>19</v>
      </c>
      <c r="H91" s="9"/>
      <c r="I91" s="161" t="s">
        <v>322</v>
      </c>
      <c r="J91" s="79" t="s">
        <v>311</v>
      </c>
      <c r="K91" s="18">
        <f t="shared" ref="K91:K99" si="19">D91</f>
        <v>127.2</v>
      </c>
      <c r="L91" s="18">
        <f t="shared" ref="L91:L99" si="20">K91</f>
        <v>127.2</v>
      </c>
      <c r="M91" s="13"/>
      <c r="N91" s="81">
        <f t="shared" ref="N91:N100" si="21">K91-L91</f>
        <v>0</v>
      </c>
      <c r="O91" s="39"/>
      <c r="P91" s="39"/>
      <c r="Q91" s="40"/>
      <c r="R91" s="51"/>
      <c r="S91" s="51"/>
    </row>
    <row r="92" spans="1:19">
      <c r="A92" s="221" t="s">
        <v>570</v>
      </c>
      <c r="B92" s="81">
        <v>149</v>
      </c>
      <c r="C92" s="92" t="s">
        <v>294</v>
      </c>
      <c r="D92" s="18">
        <v>150.416</v>
      </c>
      <c r="E92" s="18">
        <v>50</v>
      </c>
      <c r="F92" s="76" t="s">
        <v>303</v>
      </c>
      <c r="G92" s="48" t="s">
        <v>19</v>
      </c>
      <c r="H92" s="9"/>
      <c r="I92" s="161" t="s">
        <v>321</v>
      </c>
      <c r="J92" s="79" t="s">
        <v>312</v>
      </c>
      <c r="K92" s="18">
        <f t="shared" si="19"/>
        <v>150.416</v>
      </c>
      <c r="L92" s="18">
        <f t="shared" si="20"/>
        <v>150.416</v>
      </c>
      <c r="M92" s="13"/>
      <c r="N92" s="81">
        <f t="shared" si="21"/>
        <v>0</v>
      </c>
      <c r="O92" s="39"/>
      <c r="P92" s="39"/>
      <c r="Q92" s="40"/>
      <c r="R92" s="51"/>
      <c r="S92" s="51"/>
    </row>
    <row r="93" spans="1:19">
      <c r="A93" s="221" t="s">
        <v>570</v>
      </c>
      <c r="B93" s="81">
        <v>149</v>
      </c>
      <c r="C93" s="47" t="s">
        <v>295</v>
      </c>
      <c r="D93" s="18">
        <v>111.587</v>
      </c>
      <c r="E93" s="18">
        <v>30</v>
      </c>
      <c r="F93" s="76" t="s">
        <v>303</v>
      </c>
      <c r="G93" s="48" t="s">
        <v>19</v>
      </c>
      <c r="H93" s="9"/>
      <c r="I93" s="161" t="s">
        <v>324</v>
      </c>
      <c r="J93" s="79" t="s">
        <v>313</v>
      </c>
      <c r="K93" s="18">
        <f t="shared" si="19"/>
        <v>111.587</v>
      </c>
      <c r="L93" s="18">
        <f t="shared" si="20"/>
        <v>111.587</v>
      </c>
      <c r="M93" s="13"/>
      <c r="N93" s="81">
        <f t="shared" si="21"/>
        <v>0</v>
      </c>
      <c r="O93" s="39"/>
      <c r="P93" s="39"/>
      <c r="Q93" s="40"/>
      <c r="R93" s="51"/>
      <c r="S93" s="51"/>
    </row>
    <row r="94" spans="1:19">
      <c r="A94" s="221" t="s">
        <v>570</v>
      </c>
      <c r="B94" s="81">
        <v>149</v>
      </c>
      <c r="C94" s="93" t="s">
        <v>296</v>
      </c>
      <c r="D94" s="18">
        <v>287.5</v>
      </c>
      <c r="E94" s="18">
        <v>50</v>
      </c>
      <c r="F94" s="76" t="s">
        <v>304</v>
      </c>
      <c r="G94" s="48" t="s">
        <v>19</v>
      </c>
      <c r="H94" s="9"/>
      <c r="I94" s="161" t="s">
        <v>325</v>
      </c>
      <c r="J94" s="79" t="s">
        <v>314</v>
      </c>
      <c r="K94" s="18">
        <f t="shared" si="19"/>
        <v>287.5</v>
      </c>
      <c r="L94" s="18">
        <f t="shared" si="20"/>
        <v>287.5</v>
      </c>
      <c r="M94" s="13"/>
      <c r="N94" s="81">
        <f t="shared" si="21"/>
        <v>0</v>
      </c>
      <c r="O94" s="39"/>
      <c r="P94" s="39"/>
      <c r="Q94" s="40"/>
      <c r="R94" s="51"/>
      <c r="S94" s="51"/>
    </row>
    <row r="95" spans="1:19" ht="60">
      <c r="A95" s="221" t="s">
        <v>570</v>
      </c>
      <c r="B95" s="81">
        <v>149</v>
      </c>
      <c r="C95" s="70" t="s">
        <v>297</v>
      </c>
      <c r="D95" s="18">
        <v>609</v>
      </c>
      <c r="E95" s="18">
        <v>70</v>
      </c>
      <c r="F95" s="78" t="s">
        <v>305</v>
      </c>
      <c r="G95" s="48" t="s">
        <v>19</v>
      </c>
      <c r="H95" s="9">
        <v>7691896</v>
      </c>
      <c r="I95" s="161" t="s">
        <v>327</v>
      </c>
      <c r="J95" s="99" t="s">
        <v>315</v>
      </c>
      <c r="K95" s="18">
        <f t="shared" si="19"/>
        <v>609</v>
      </c>
      <c r="L95" s="18">
        <f t="shared" si="20"/>
        <v>609</v>
      </c>
      <c r="M95" s="13"/>
      <c r="N95" s="81">
        <f t="shared" si="21"/>
        <v>0</v>
      </c>
      <c r="O95" s="39"/>
      <c r="P95" s="39"/>
      <c r="Q95" s="40">
        <f>16/2</f>
        <v>8</v>
      </c>
      <c r="R95" s="51"/>
      <c r="S95" s="51"/>
    </row>
    <row r="96" spans="1:19" ht="36">
      <c r="A96" s="221" t="s">
        <v>570</v>
      </c>
      <c r="B96" s="81">
        <v>149</v>
      </c>
      <c r="C96" s="100" t="s">
        <v>298</v>
      </c>
      <c r="D96" s="18">
        <v>532</v>
      </c>
      <c r="E96" s="18">
        <v>140</v>
      </c>
      <c r="F96" s="78" t="s">
        <v>306</v>
      </c>
      <c r="G96" s="48" t="s">
        <v>19</v>
      </c>
      <c r="H96" s="9">
        <v>7691858</v>
      </c>
      <c r="I96" s="161" t="s">
        <v>328</v>
      </c>
      <c r="J96" s="99" t="s">
        <v>316</v>
      </c>
      <c r="K96" s="18">
        <f t="shared" si="19"/>
        <v>532</v>
      </c>
      <c r="L96" s="18">
        <f t="shared" si="20"/>
        <v>532</v>
      </c>
      <c r="M96" s="13"/>
      <c r="N96" s="81">
        <f t="shared" si="21"/>
        <v>0</v>
      </c>
      <c r="O96" s="39"/>
      <c r="P96" s="39"/>
      <c r="Q96" s="40"/>
      <c r="R96" s="51"/>
      <c r="S96" s="51"/>
    </row>
    <row r="97" spans="1:36" ht="48">
      <c r="A97" s="221" t="s">
        <v>570</v>
      </c>
      <c r="B97" s="81">
        <v>149</v>
      </c>
      <c r="C97" s="94" t="s">
        <v>320</v>
      </c>
      <c r="D97" s="18">
        <v>842.8</v>
      </c>
      <c r="E97" s="18">
        <v>350</v>
      </c>
      <c r="F97" s="78" t="s">
        <v>307</v>
      </c>
      <c r="G97" s="48" t="s">
        <v>19</v>
      </c>
      <c r="H97" s="9">
        <v>7832785</v>
      </c>
      <c r="I97" s="161" t="s">
        <v>326</v>
      </c>
      <c r="J97" s="99" t="s">
        <v>317</v>
      </c>
      <c r="K97" s="18">
        <f t="shared" si="19"/>
        <v>842.8</v>
      </c>
      <c r="L97" s="18">
        <f t="shared" si="20"/>
        <v>842.8</v>
      </c>
      <c r="M97" s="13"/>
      <c r="N97" s="81">
        <f t="shared" si="21"/>
        <v>0</v>
      </c>
      <c r="O97" s="39"/>
      <c r="P97" s="39"/>
      <c r="Q97" s="40"/>
      <c r="R97" s="51"/>
      <c r="S97" s="51"/>
    </row>
    <row r="98" spans="1:36" ht="36">
      <c r="A98" s="221" t="s">
        <v>570</v>
      </c>
      <c r="B98" s="81">
        <v>149</v>
      </c>
      <c r="C98" s="95" t="s">
        <v>299</v>
      </c>
      <c r="D98" s="18">
        <v>184.94</v>
      </c>
      <c r="E98" s="18">
        <v>140</v>
      </c>
      <c r="F98" s="97" t="s">
        <v>308</v>
      </c>
      <c r="G98" s="48" t="s">
        <v>19</v>
      </c>
      <c r="H98" s="9">
        <v>7695413</v>
      </c>
      <c r="I98" s="161" t="s">
        <v>329</v>
      </c>
      <c r="J98" s="99" t="s">
        <v>318</v>
      </c>
      <c r="K98" s="18">
        <f t="shared" si="19"/>
        <v>184.94</v>
      </c>
      <c r="L98" s="18">
        <f t="shared" si="20"/>
        <v>184.94</v>
      </c>
      <c r="M98" s="13"/>
      <c r="N98" s="81">
        <f t="shared" si="21"/>
        <v>0</v>
      </c>
      <c r="O98" s="39"/>
      <c r="P98" s="39"/>
      <c r="Q98" s="40"/>
      <c r="R98" s="51"/>
      <c r="S98" s="51"/>
    </row>
    <row r="99" spans="1:36" ht="26.25">
      <c r="A99" s="221" t="s">
        <v>570</v>
      </c>
      <c r="B99" s="81">
        <v>149</v>
      </c>
      <c r="C99" s="96" t="s">
        <v>300</v>
      </c>
      <c r="D99" s="18">
        <v>209.01439999999999</v>
      </c>
      <c r="E99" s="18">
        <v>70</v>
      </c>
      <c r="F99" s="98" t="s">
        <v>309</v>
      </c>
      <c r="G99" s="48" t="s">
        <v>19</v>
      </c>
      <c r="H99" s="9">
        <v>7708448</v>
      </c>
      <c r="I99" s="161" t="s">
        <v>330</v>
      </c>
      <c r="J99" s="99" t="s">
        <v>319</v>
      </c>
      <c r="K99" s="102">
        <f t="shared" si="19"/>
        <v>209.01439999999999</v>
      </c>
      <c r="L99" s="18">
        <f t="shared" si="20"/>
        <v>209.01439999999999</v>
      </c>
      <c r="M99" s="13"/>
      <c r="N99" s="81">
        <f t="shared" si="21"/>
        <v>0</v>
      </c>
      <c r="O99" s="39"/>
      <c r="P99" s="39"/>
      <c r="Q99" s="40"/>
      <c r="R99" s="51"/>
      <c r="S99" s="51"/>
    </row>
    <row r="100" spans="1:36">
      <c r="A100" s="19"/>
      <c r="B100" s="81"/>
      <c r="C100" s="96"/>
      <c r="D100" s="18">
        <v>11.32</v>
      </c>
      <c r="E100" s="18"/>
      <c r="F100" s="98"/>
      <c r="G100" s="9"/>
      <c r="H100" s="9"/>
      <c r="I100" s="161"/>
      <c r="J100" s="99"/>
      <c r="K100" s="102"/>
      <c r="L100" s="18"/>
      <c r="M100" s="13"/>
      <c r="N100" s="14">
        <f t="shared" si="21"/>
        <v>0</v>
      </c>
      <c r="O100" s="39"/>
      <c r="P100" s="39"/>
      <c r="Q100" s="40"/>
      <c r="R100" s="51"/>
      <c r="S100" s="51"/>
    </row>
    <row r="101" spans="1:36">
      <c r="A101" s="41"/>
      <c r="B101" s="42"/>
      <c r="C101" s="127" t="s">
        <v>377</v>
      </c>
      <c r="D101" s="105">
        <f>D89+D73+D70+D61+D54+D36+D21+D12</f>
        <v>8626.9964000000018</v>
      </c>
      <c r="E101" s="43"/>
      <c r="F101" s="43"/>
      <c r="G101" s="44"/>
      <c r="H101" s="44"/>
      <c r="I101" s="215"/>
      <c r="J101" s="44"/>
      <c r="K101" s="105">
        <f>K89+K73+K70+K61+K54+K36+K21+K12</f>
        <v>8615.6764000000003</v>
      </c>
      <c r="L101" s="105">
        <f>L89+L73+L70+L61+L54+L36+L21+L12</f>
        <v>8592.0764000000017</v>
      </c>
      <c r="M101" s="105">
        <f>M89+M73+M70+M61+M54+M36+M21+M12</f>
        <v>0</v>
      </c>
      <c r="N101" s="105">
        <f>N89+N73+N70+N61+N54+N36+N21+N12</f>
        <v>0</v>
      </c>
      <c r="O101" s="51"/>
      <c r="P101" s="51"/>
      <c r="Q101" s="51"/>
      <c r="R101" s="51"/>
      <c r="S101" s="51"/>
    </row>
    <row r="102" spans="1:36">
      <c r="A102" s="221" t="s">
        <v>570</v>
      </c>
      <c r="B102" s="81">
        <v>151</v>
      </c>
      <c r="C102" s="54" t="s">
        <v>331</v>
      </c>
      <c r="D102" s="106">
        <v>4000</v>
      </c>
      <c r="E102" s="18"/>
      <c r="F102" s="110" t="s">
        <v>334</v>
      </c>
      <c r="G102" s="9" t="s">
        <v>562</v>
      </c>
      <c r="H102" s="9"/>
      <c r="I102" s="161" t="s">
        <v>340</v>
      </c>
      <c r="J102" s="112" t="s">
        <v>337</v>
      </c>
      <c r="K102" s="207">
        <v>3999.7460000000001</v>
      </c>
      <c r="L102" s="157">
        <v>4614.8419999999996</v>
      </c>
      <c r="M102" s="206">
        <f>L102-K102</f>
        <v>615.09599999999955</v>
      </c>
      <c r="N102" s="14"/>
      <c r="P102" s="51"/>
      <c r="Q102" s="51">
        <f>16+8</f>
        <v>24</v>
      </c>
      <c r="R102" s="51"/>
      <c r="S102" s="51"/>
    </row>
    <row r="103" spans="1:36">
      <c r="A103" s="221" t="s">
        <v>570</v>
      </c>
      <c r="B103" s="81">
        <v>151</v>
      </c>
      <c r="C103" s="64" t="s">
        <v>332</v>
      </c>
      <c r="D103" s="106">
        <v>21607.942999999999</v>
      </c>
      <c r="E103" s="18"/>
      <c r="F103" s="110" t="s">
        <v>335</v>
      </c>
      <c r="G103" s="9" t="s">
        <v>562</v>
      </c>
      <c r="H103" s="9"/>
      <c r="I103" s="161" t="s">
        <v>341</v>
      </c>
      <c r="J103" s="112" t="s">
        <v>338</v>
      </c>
      <c r="K103" s="113">
        <f t="shared" ref="K103:K104" si="22">D103</f>
        <v>21607.942999999999</v>
      </c>
      <c r="L103" s="157">
        <v>20853.25</v>
      </c>
      <c r="M103" s="206"/>
      <c r="N103" s="208">
        <f>K103-L103</f>
        <v>754.6929999999993</v>
      </c>
      <c r="P103" s="51"/>
      <c r="Q103" s="51"/>
      <c r="R103" s="51"/>
      <c r="S103" s="51"/>
    </row>
    <row r="104" spans="1:36">
      <c r="A104" s="221" t="s">
        <v>570</v>
      </c>
      <c r="B104" s="81">
        <v>151</v>
      </c>
      <c r="C104" s="64" t="s">
        <v>333</v>
      </c>
      <c r="D104" s="88">
        <v>2485.9960000000001</v>
      </c>
      <c r="E104" s="18"/>
      <c r="F104" s="111" t="s">
        <v>336</v>
      </c>
      <c r="G104" s="9" t="s">
        <v>562</v>
      </c>
      <c r="H104" s="9"/>
      <c r="I104" s="161" t="s">
        <v>342</v>
      </c>
      <c r="J104" s="112" t="s">
        <v>339</v>
      </c>
      <c r="K104" s="113">
        <f t="shared" si="22"/>
        <v>2485.9960000000001</v>
      </c>
      <c r="L104" s="157">
        <v>2625.9</v>
      </c>
      <c r="M104" s="206"/>
      <c r="N104" s="208">
        <f>K104-L104</f>
        <v>-139.904</v>
      </c>
      <c r="P104" s="51"/>
      <c r="Q104" s="51"/>
      <c r="R104" s="51"/>
      <c r="S104" s="51"/>
    </row>
    <row r="105" spans="1:36">
      <c r="A105" s="41"/>
      <c r="B105" s="42"/>
      <c r="C105" s="127" t="s">
        <v>378</v>
      </c>
      <c r="D105" s="107">
        <f>D102+D103+D104</f>
        <v>28093.938999999998</v>
      </c>
      <c r="E105" s="43"/>
      <c r="F105" s="43"/>
      <c r="G105" s="44"/>
      <c r="H105" s="44"/>
      <c r="I105" s="191"/>
      <c r="J105" s="44"/>
      <c r="K105" s="107">
        <f>K102+K103+K104</f>
        <v>28093.684999999998</v>
      </c>
      <c r="L105" s="107">
        <f>L102+L103+L104</f>
        <v>28093.992000000002</v>
      </c>
      <c r="M105" s="108">
        <f>M102+M103+M104</f>
        <v>615.09599999999955</v>
      </c>
      <c r="N105" s="108">
        <f>N102+N103+N104</f>
        <v>614.78899999999931</v>
      </c>
      <c r="P105" s="51"/>
      <c r="Q105" s="51"/>
      <c r="R105" s="51"/>
      <c r="S105" s="51"/>
    </row>
    <row r="106" spans="1:36">
      <c r="A106" s="221" t="s">
        <v>570</v>
      </c>
      <c r="B106" s="81">
        <v>152</v>
      </c>
      <c r="C106" s="54" t="s">
        <v>380</v>
      </c>
      <c r="D106" s="132">
        <v>33.6</v>
      </c>
      <c r="E106" s="128"/>
      <c r="F106" s="131" t="s">
        <v>383</v>
      </c>
      <c r="G106" s="129" t="s">
        <v>560</v>
      </c>
      <c r="H106" s="129">
        <v>7513674</v>
      </c>
      <c r="I106" s="161" t="s">
        <v>457</v>
      </c>
      <c r="J106" s="112" t="s">
        <v>385</v>
      </c>
      <c r="K106" s="235">
        <v>33.6</v>
      </c>
      <c r="L106" s="177">
        <v>33.6</v>
      </c>
      <c r="M106" s="130"/>
      <c r="N106" s="209">
        <f>K106-L106</f>
        <v>0</v>
      </c>
      <c r="P106" s="186"/>
      <c r="Q106" s="51"/>
      <c r="R106" s="51"/>
      <c r="S106" s="51"/>
    </row>
    <row r="107" spans="1:36">
      <c r="A107" s="221" t="s">
        <v>570</v>
      </c>
      <c r="B107" s="81">
        <v>152</v>
      </c>
      <c r="C107" s="64" t="s">
        <v>381</v>
      </c>
      <c r="D107" s="132">
        <v>1209.5999999999999</v>
      </c>
      <c r="E107" s="128"/>
      <c r="F107" s="112" t="s">
        <v>384</v>
      </c>
      <c r="G107" s="129" t="s">
        <v>19</v>
      </c>
      <c r="H107" s="129">
        <v>7541404</v>
      </c>
      <c r="I107" s="161" t="s">
        <v>458</v>
      </c>
      <c r="J107" s="112" t="s">
        <v>386</v>
      </c>
      <c r="K107" s="235">
        <v>1209.5999999999999</v>
      </c>
      <c r="L107" s="185">
        <v>1088.6400000000001</v>
      </c>
      <c r="M107" s="130"/>
      <c r="N107" s="209">
        <f>K107-L107</f>
        <v>120.95999999999981</v>
      </c>
      <c r="P107" s="51"/>
      <c r="Q107" s="51"/>
      <c r="R107" s="51"/>
      <c r="S107" s="51"/>
    </row>
    <row r="108" spans="1:36">
      <c r="A108" s="41"/>
      <c r="B108" s="42"/>
      <c r="C108" s="127" t="s">
        <v>379</v>
      </c>
      <c r="D108" s="187">
        <f>D106+D107</f>
        <v>1243.1999999999998</v>
      </c>
      <c r="E108" s="43"/>
      <c r="F108" s="43"/>
      <c r="G108" s="44"/>
      <c r="H108" s="44"/>
      <c r="I108" s="215"/>
      <c r="J108" s="44"/>
      <c r="K108" s="187">
        <f>SUM(K106:K107)</f>
        <v>1243.1999999999998</v>
      </c>
      <c r="L108" s="187">
        <f>L106+L107</f>
        <v>1122.24</v>
      </c>
      <c r="M108" s="103"/>
      <c r="N108" s="104"/>
      <c r="P108" s="51"/>
      <c r="Q108" s="51"/>
      <c r="R108" s="51"/>
      <c r="S108" s="51"/>
    </row>
    <row r="109" spans="1:36">
      <c r="A109" s="221" t="s">
        <v>570</v>
      </c>
      <c r="B109" s="81">
        <v>158</v>
      </c>
      <c r="C109" s="133" t="s">
        <v>387</v>
      </c>
      <c r="D109" s="132">
        <v>54.9</v>
      </c>
      <c r="E109" s="128"/>
      <c r="F109" s="134" t="s">
        <v>388</v>
      </c>
      <c r="G109" s="129" t="s">
        <v>19</v>
      </c>
      <c r="H109" s="129"/>
      <c r="I109" s="161" t="s">
        <v>459</v>
      </c>
      <c r="J109" s="135" t="s">
        <v>389</v>
      </c>
      <c r="K109" s="132">
        <f>D109</f>
        <v>54.9</v>
      </c>
      <c r="L109" s="128">
        <v>51.1</v>
      </c>
      <c r="M109" s="130"/>
      <c r="N109" s="210">
        <f>K109-L109</f>
        <v>3.7999999999999972</v>
      </c>
      <c r="P109" s="51"/>
      <c r="Q109" s="51"/>
      <c r="R109" s="51"/>
      <c r="S109" s="51"/>
    </row>
    <row r="110" spans="1:36">
      <c r="A110" s="41"/>
      <c r="B110" s="42"/>
      <c r="C110" s="127" t="s">
        <v>382</v>
      </c>
      <c r="D110" s="107">
        <f>D109</f>
        <v>54.9</v>
      </c>
      <c r="E110" s="43"/>
      <c r="F110" s="43"/>
      <c r="G110" s="44"/>
      <c r="H110" s="44"/>
      <c r="I110" s="191"/>
      <c r="J110" s="44"/>
      <c r="K110" s="107">
        <f>K109</f>
        <v>54.9</v>
      </c>
      <c r="L110" s="187">
        <f>L109</f>
        <v>51.1</v>
      </c>
      <c r="M110" s="108"/>
      <c r="N110" s="109"/>
      <c r="P110" s="51"/>
      <c r="Q110" s="51"/>
      <c r="R110" s="51"/>
      <c r="S110" s="51"/>
    </row>
    <row r="111" spans="1:36" s="227" customFormat="1">
      <c r="A111" s="236" t="s">
        <v>570</v>
      </c>
      <c r="B111" s="212">
        <v>159</v>
      </c>
      <c r="C111" s="237" t="s">
        <v>343</v>
      </c>
      <c r="D111" s="265">
        <v>543.21</v>
      </c>
      <c r="E111" s="128">
        <v>1</v>
      </c>
      <c r="F111" s="237" t="s">
        <v>390</v>
      </c>
      <c r="G111" s="239" t="s">
        <v>19</v>
      </c>
      <c r="H111" s="240">
        <v>7519962</v>
      </c>
      <c r="I111" s="183" t="s">
        <v>460</v>
      </c>
      <c r="J111" s="135" t="s">
        <v>461</v>
      </c>
      <c r="K111" s="238">
        <f>D111</f>
        <v>543.21</v>
      </c>
      <c r="L111" s="155">
        <v>493.83</v>
      </c>
      <c r="M111" s="241"/>
      <c r="N111" s="242">
        <f>K111-L111</f>
        <v>49.380000000000052</v>
      </c>
      <c r="O111" s="243"/>
      <c r="P111" s="244"/>
      <c r="Q111" s="244"/>
      <c r="R111" s="244"/>
      <c r="S111" s="244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</row>
    <row r="112" spans="1:36" s="227" customFormat="1" ht="36">
      <c r="A112" s="236" t="s">
        <v>570</v>
      </c>
      <c r="B112" s="212">
        <v>159</v>
      </c>
      <c r="C112" s="114" t="s">
        <v>344</v>
      </c>
      <c r="D112" s="265">
        <v>200</v>
      </c>
      <c r="E112" s="128">
        <v>1</v>
      </c>
      <c r="F112" s="245" t="s">
        <v>391</v>
      </c>
      <c r="G112" s="239" t="s">
        <v>19</v>
      </c>
      <c r="H112" s="240">
        <v>7559519</v>
      </c>
      <c r="I112" s="183" t="s">
        <v>462</v>
      </c>
      <c r="J112" s="146" t="s">
        <v>424</v>
      </c>
      <c r="K112" s="238">
        <f t="shared" ref="K112:K149" si="23">D112</f>
        <v>200</v>
      </c>
      <c r="L112" s="155">
        <v>163.62899999999999</v>
      </c>
      <c r="M112" s="241"/>
      <c r="N112" s="242">
        <f t="shared" ref="N112:N149" si="24">K112-L112</f>
        <v>36.371000000000009</v>
      </c>
      <c r="O112" s="243"/>
      <c r="P112" s="244"/>
      <c r="Q112" s="244"/>
      <c r="R112" s="244"/>
      <c r="S112" s="244"/>
      <c r="T112" s="243"/>
      <c r="U112" s="243"/>
      <c r="V112" s="243"/>
      <c r="W112" s="243"/>
      <c r="X112" s="243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</row>
    <row r="113" spans="1:36" s="227" customFormat="1" ht="24">
      <c r="A113" s="236" t="s">
        <v>570</v>
      </c>
      <c r="B113" s="212">
        <v>159</v>
      </c>
      <c r="C113" s="114" t="s">
        <v>345</v>
      </c>
      <c r="D113" s="265">
        <v>155.79</v>
      </c>
      <c r="E113" s="128">
        <v>1</v>
      </c>
      <c r="F113" s="237" t="s">
        <v>392</v>
      </c>
      <c r="G113" s="239" t="s">
        <v>19</v>
      </c>
      <c r="H113" s="240">
        <v>7424617</v>
      </c>
      <c r="I113" s="183" t="s">
        <v>463</v>
      </c>
      <c r="J113" s="135" t="s">
        <v>464</v>
      </c>
      <c r="K113" s="238">
        <f t="shared" si="23"/>
        <v>155.79</v>
      </c>
      <c r="L113" s="155">
        <v>155.79</v>
      </c>
      <c r="M113" s="241"/>
      <c r="N113" s="242">
        <f t="shared" si="24"/>
        <v>0</v>
      </c>
      <c r="O113" s="243"/>
      <c r="P113" s="244"/>
      <c r="Q113" s="244"/>
      <c r="R113" s="244"/>
      <c r="S113" s="244"/>
      <c r="T113" s="243"/>
      <c r="U113" s="243"/>
      <c r="V113" s="243"/>
      <c r="W113" s="243"/>
      <c r="X113" s="243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243"/>
    </row>
    <row r="114" spans="1:36" ht="24.75">
      <c r="A114" s="236" t="s">
        <v>570</v>
      </c>
      <c r="B114" s="212">
        <v>159</v>
      </c>
      <c r="C114" s="114" t="s">
        <v>345</v>
      </c>
      <c r="D114" s="265">
        <v>794.16899999999998</v>
      </c>
      <c r="E114" s="128">
        <v>1</v>
      </c>
      <c r="F114" s="237" t="s">
        <v>393</v>
      </c>
      <c r="G114" s="239" t="s">
        <v>561</v>
      </c>
      <c r="H114" s="240">
        <v>7541399</v>
      </c>
      <c r="I114" s="183" t="s">
        <v>465</v>
      </c>
      <c r="J114" s="135" t="s">
        <v>466</v>
      </c>
      <c r="K114" s="238">
        <f t="shared" si="23"/>
        <v>794.16899999999998</v>
      </c>
      <c r="L114" s="155">
        <v>714.75300000000004</v>
      </c>
      <c r="M114" s="241"/>
      <c r="N114" s="242">
        <f t="shared" si="24"/>
        <v>79.41599999999994</v>
      </c>
      <c r="O114" s="243"/>
      <c r="P114" s="244"/>
      <c r="Q114" s="244"/>
      <c r="R114" s="244"/>
      <c r="S114" s="244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</row>
    <row r="115" spans="1:36" s="227" customFormat="1" ht="24">
      <c r="A115" s="236" t="s">
        <v>570</v>
      </c>
      <c r="B115" s="212">
        <v>159</v>
      </c>
      <c r="C115" s="246" t="s">
        <v>346</v>
      </c>
      <c r="D115" s="265">
        <v>175.2</v>
      </c>
      <c r="E115" s="128">
        <v>1</v>
      </c>
      <c r="F115" s="237" t="s">
        <v>394</v>
      </c>
      <c r="G115" s="239" t="s">
        <v>19</v>
      </c>
      <c r="H115" s="240">
        <v>7425133</v>
      </c>
      <c r="I115" s="183" t="s">
        <v>467</v>
      </c>
      <c r="J115" s="135" t="s">
        <v>425</v>
      </c>
      <c r="K115" s="238">
        <f t="shared" si="23"/>
        <v>175.2</v>
      </c>
      <c r="L115" s="155">
        <v>175.2</v>
      </c>
      <c r="M115" s="241"/>
      <c r="N115" s="242">
        <f t="shared" si="24"/>
        <v>0</v>
      </c>
      <c r="O115" s="243"/>
      <c r="P115" s="244"/>
      <c r="Q115" s="244"/>
      <c r="R115" s="244"/>
      <c r="S115" s="244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</row>
    <row r="116" spans="1:36" s="227" customFormat="1" ht="24">
      <c r="A116" s="236" t="s">
        <v>570</v>
      </c>
      <c r="B116" s="212">
        <v>159</v>
      </c>
      <c r="C116" s="247" t="s">
        <v>347</v>
      </c>
      <c r="D116" s="265">
        <v>13069.53</v>
      </c>
      <c r="E116" s="128">
        <v>1</v>
      </c>
      <c r="F116" s="137" t="s">
        <v>395</v>
      </c>
      <c r="G116" s="194" t="s">
        <v>562</v>
      </c>
      <c r="H116" s="240">
        <v>7419673</v>
      </c>
      <c r="I116" s="183" t="s">
        <v>468</v>
      </c>
      <c r="J116" s="135" t="s">
        <v>426</v>
      </c>
      <c r="K116" s="238">
        <v>13069.53</v>
      </c>
      <c r="L116" s="155">
        <v>13069.53</v>
      </c>
      <c r="M116" s="241"/>
      <c r="N116" s="242">
        <f t="shared" si="24"/>
        <v>0</v>
      </c>
      <c r="O116" s="243"/>
      <c r="P116" s="244"/>
      <c r="Q116" s="244"/>
      <c r="R116" s="244"/>
      <c r="S116" s="244"/>
      <c r="T116" s="243"/>
      <c r="U116" s="243"/>
      <c r="V116" s="243"/>
      <c r="W116" s="243"/>
      <c r="X116" s="243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</row>
    <row r="117" spans="1:36" s="227" customFormat="1" ht="24">
      <c r="A117" s="236" t="s">
        <v>570</v>
      </c>
      <c r="B117" s="212">
        <v>159</v>
      </c>
      <c r="C117" s="247" t="s">
        <v>348</v>
      </c>
      <c r="D117" s="265">
        <v>12264.69</v>
      </c>
      <c r="E117" s="128">
        <v>1</v>
      </c>
      <c r="F117" s="137" t="s">
        <v>395</v>
      </c>
      <c r="G117" s="194" t="s">
        <v>562</v>
      </c>
      <c r="H117" s="240">
        <v>7553343</v>
      </c>
      <c r="I117" s="183" t="s">
        <v>469</v>
      </c>
      <c r="J117" s="135" t="s">
        <v>427</v>
      </c>
      <c r="K117" s="238">
        <v>12264.69</v>
      </c>
      <c r="L117" s="155">
        <v>12264.69</v>
      </c>
      <c r="M117" s="241"/>
      <c r="N117" s="242">
        <f t="shared" si="24"/>
        <v>0</v>
      </c>
      <c r="O117" s="243"/>
      <c r="P117" s="244"/>
      <c r="Q117" s="244"/>
      <c r="R117" s="244"/>
      <c r="S117" s="244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</row>
    <row r="118" spans="1:36" ht="24">
      <c r="A118" s="236" t="s">
        <v>570</v>
      </c>
      <c r="B118" s="212">
        <v>159</v>
      </c>
      <c r="C118" s="247" t="s">
        <v>348</v>
      </c>
      <c r="D118" s="265">
        <v>31788.989000000001</v>
      </c>
      <c r="E118" s="128">
        <v>1</v>
      </c>
      <c r="F118" s="137" t="s">
        <v>395</v>
      </c>
      <c r="G118" s="194" t="s">
        <v>560</v>
      </c>
      <c r="H118" s="240">
        <v>7736528</v>
      </c>
      <c r="I118" s="183" t="s">
        <v>470</v>
      </c>
      <c r="J118" s="135" t="s">
        <v>428</v>
      </c>
      <c r="K118" s="238">
        <f t="shared" si="23"/>
        <v>31788.989000000001</v>
      </c>
      <c r="L118" s="155">
        <v>23189.31</v>
      </c>
      <c r="M118" s="241"/>
      <c r="N118" s="242">
        <f t="shared" si="24"/>
        <v>8599.6790000000001</v>
      </c>
      <c r="O118" s="243">
        <v>7494360</v>
      </c>
      <c r="P118" s="244"/>
      <c r="Q118" s="244"/>
      <c r="R118" s="244">
        <f>8599.68-7494.36</f>
        <v>1105.3200000000006</v>
      </c>
      <c r="S118" s="244"/>
      <c r="T118" s="243"/>
      <c r="U118" s="243"/>
      <c r="V118" s="243"/>
      <c r="W118" s="243"/>
      <c r="X118" s="243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</row>
    <row r="119" spans="1:36" s="227" customFormat="1" ht="24">
      <c r="A119" s="236" t="s">
        <v>570</v>
      </c>
      <c r="B119" s="212">
        <v>159</v>
      </c>
      <c r="C119" s="247" t="s">
        <v>348</v>
      </c>
      <c r="D119" s="265">
        <v>5262.24</v>
      </c>
      <c r="E119" s="128">
        <v>1</v>
      </c>
      <c r="F119" s="137" t="s">
        <v>395</v>
      </c>
      <c r="G119" s="194" t="s">
        <v>560</v>
      </c>
      <c r="H119" s="240">
        <v>7605469</v>
      </c>
      <c r="I119" s="183" t="s">
        <v>471</v>
      </c>
      <c r="J119" s="135" t="s">
        <v>429</v>
      </c>
      <c r="K119" s="238">
        <v>5262.24</v>
      </c>
      <c r="L119" s="155">
        <v>5262.24</v>
      </c>
      <c r="M119" s="241"/>
      <c r="N119" s="242">
        <f t="shared" si="24"/>
        <v>0</v>
      </c>
      <c r="O119" s="243"/>
      <c r="P119" s="244"/>
      <c r="Q119" s="244"/>
      <c r="R119" s="244"/>
      <c r="S119" s="244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</row>
    <row r="120" spans="1:36" s="227" customFormat="1" ht="36">
      <c r="A120" s="236" t="s">
        <v>570</v>
      </c>
      <c r="B120" s="212">
        <v>159</v>
      </c>
      <c r="C120" s="247" t="s">
        <v>349</v>
      </c>
      <c r="D120" s="265">
        <v>6564.8450000000003</v>
      </c>
      <c r="E120" s="128">
        <v>1</v>
      </c>
      <c r="F120" s="137" t="s">
        <v>395</v>
      </c>
      <c r="G120" s="194" t="s">
        <v>560</v>
      </c>
      <c r="H120" s="240">
        <v>7740572</v>
      </c>
      <c r="I120" s="183" t="s">
        <v>472</v>
      </c>
      <c r="J120" s="135" t="s">
        <v>430</v>
      </c>
      <c r="K120" s="238">
        <f t="shared" si="23"/>
        <v>6564.8450000000003</v>
      </c>
      <c r="L120" s="155">
        <v>6564.8450000000003</v>
      </c>
      <c r="M120" s="241"/>
      <c r="N120" s="242">
        <f t="shared" si="24"/>
        <v>0</v>
      </c>
      <c r="O120" s="243"/>
      <c r="P120" s="244"/>
      <c r="Q120" s="244"/>
      <c r="R120" s="244"/>
      <c r="S120" s="244"/>
      <c r="T120" s="243"/>
      <c r="U120" s="243"/>
      <c r="V120" s="243"/>
      <c r="W120" s="243"/>
      <c r="X120" s="243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</row>
    <row r="121" spans="1:36" s="227" customFormat="1">
      <c r="A121" s="236" t="s">
        <v>570</v>
      </c>
      <c r="B121" s="212">
        <v>159</v>
      </c>
      <c r="C121" s="248" t="s">
        <v>350</v>
      </c>
      <c r="D121" s="265">
        <v>88.888000000000005</v>
      </c>
      <c r="E121" s="128">
        <v>1</v>
      </c>
      <c r="F121" s="249" t="s">
        <v>396</v>
      </c>
      <c r="G121" s="239" t="s">
        <v>19</v>
      </c>
      <c r="H121" s="240"/>
      <c r="I121" s="183" t="s">
        <v>473</v>
      </c>
      <c r="J121" s="135" t="s">
        <v>431</v>
      </c>
      <c r="K121" s="238">
        <f t="shared" si="23"/>
        <v>88.888000000000005</v>
      </c>
      <c r="L121" s="155">
        <v>88.888000000000005</v>
      </c>
      <c r="M121" s="241"/>
      <c r="N121" s="242">
        <f t="shared" si="24"/>
        <v>0</v>
      </c>
      <c r="O121" s="243"/>
      <c r="P121" s="244"/>
      <c r="Q121" s="244"/>
      <c r="R121" s="244"/>
      <c r="S121" s="244"/>
      <c r="T121" s="243"/>
      <c r="U121" s="243"/>
      <c r="V121" s="243"/>
      <c r="W121" s="243"/>
      <c r="X121" s="243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</row>
    <row r="122" spans="1:36" s="227" customFormat="1">
      <c r="A122" s="236" t="s">
        <v>570</v>
      </c>
      <c r="B122" s="212">
        <v>159</v>
      </c>
      <c r="C122" s="248" t="s">
        <v>351</v>
      </c>
      <c r="D122" s="265">
        <v>85</v>
      </c>
      <c r="E122" s="128">
        <v>1</v>
      </c>
      <c r="F122" s="249" t="s">
        <v>397</v>
      </c>
      <c r="G122" s="239" t="s">
        <v>19</v>
      </c>
      <c r="H122" s="240"/>
      <c r="I122" s="183" t="s">
        <v>474</v>
      </c>
      <c r="J122" s="135" t="s">
        <v>432</v>
      </c>
      <c r="K122" s="238">
        <f t="shared" si="23"/>
        <v>85</v>
      </c>
      <c r="L122" s="155">
        <v>85</v>
      </c>
      <c r="M122" s="241"/>
      <c r="N122" s="242">
        <f t="shared" si="24"/>
        <v>0</v>
      </c>
      <c r="O122" s="243"/>
      <c r="P122" s="244"/>
      <c r="Q122" s="244"/>
      <c r="R122" s="244"/>
      <c r="S122" s="244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</row>
    <row r="123" spans="1:36" ht="24.75">
      <c r="A123" s="221" t="s">
        <v>570</v>
      </c>
      <c r="B123" s="81">
        <v>159</v>
      </c>
      <c r="C123" s="116" t="s">
        <v>352</v>
      </c>
      <c r="D123" s="265">
        <v>302</v>
      </c>
      <c r="E123" s="18">
        <v>1</v>
      </c>
      <c r="F123" s="139" t="s">
        <v>398</v>
      </c>
      <c r="G123" s="194" t="s">
        <v>561</v>
      </c>
      <c r="H123" s="202">
        <v>7567491</v>
      </c>
      <c r="I123" s="161" t="s">
        <v>475</v>
      </c>
      <c r="J123" s="135" t="s">
        <v>476</v>
      </c>
      <c r="K123" s="152">
        <f t="shared" si="23"/>
        <v>302</v>
      </c>
      <c r="L123" s="155">
        <v>151</v>
      </c>
      <c r="M123" s="13"/>
      <c r="N123" s="211">
        <f t="shared" si="24"/>
        <v>151</v>
      </c>
      <c r="P123" s="51"/>
      <c r="Q123" s="51"/>
      <c r="R123" s="51"/>
      <c r="S123" s="51"/>
    </row>
    <row r="124" spans="1:36" ht="24.75">
      <c r="A124" s="221" t="s">
        <v>570</v>
      </c>
      <c r="B124" s="81">
        <v>159</v>
      </c>
      <c r="C124" s="115" t="s">
        <v>353</v>
      </c>
      <c r="D124" s="265">
        <v>195</v>
      </c>
      <c r="E124" s="18">
        <v>1</v>
      </c>
      <c r="F124" s="140" t="s">
        <v>399</v>
      </c>
      <c r="G124" s="193" t="s">
        <v>561</v>
      </c>
      <c r="H124" s="202">
        <v>7545430</v>
      </c>
      <c r="I124" s="161" t="s">
        <v>477</v>
      </c>
      <c r="J124" s="135" t="s">
        <v>433</v>
      </c>
      <c r="K124" s="152">
        <f t="shared" si="23"/>
        <v>195</v>
      </c>
      <c r="L124" s="155">
        <v>195</v>
      </c>
      <c r="M124" s="13"/>
      <c r="N124" s="211">
        <f t="shared" si="24"/>
        <v>0</v>
      </c>
      <c r="P124" s="51"/>
      <c r="Q124" s="51"/>
      <c r="R124" s="51"/>
      <c r="S124" s="51"/>
    </row>
    <row r="125" spans="1:36">
      <c r="A125" s="221" t="s">
        <v>570</v>
      </c>
      <c r="B125" s="81">
        <v>159</v>
      </c>
      <c r="C125" s="115" t="s">
        <v>354</v>
      </c>
      <c r="D125" s="265">
        <v>399</v>
      </c>
      <c r="E125" s="18">
        <v>1</v>
      </c>
      <c r="F125" s="139" t="s">
        <v>400</v>
      </c>
      <c r="G125" s="193" t="s">
        <v>19</v>
      </c>
      <c r="H125" s="202">
        <v>7447692</v>
      </c>
      <c r="I125" s="161" t="s">
        <v>502</v>
      </c>
      <c r="J125" s="135" t="s">
        <v>434</v>
      </c>
      <c r="K125" s="152">
        <f t="shared" si="23"/>
        <v>399</v>
      </c>
      <c r="L125" s="155">
        <v>399</v>
      </c>
      <c r="M125" s="13"/>
      <c r="N125" s="211">
        <f t="shared" si="24"/>
        <v>0</v>
      </c>
      <c r="P125" s="51"/>
      <c r="Q125" s="51"/>
      <c r="R125" s="51"/>
      <c r="S125" s="51"/>
    </row>
    <row r="126" spans="1:36">
      <c r="A126" s="221" t="s">
        <v>570</v>
      </c>
      <c r="B126" s="81">
        <v>159</v>
      </c>
      <c r="C126" s="115" t="s">
        <v>355</v>
      </c>
      <c r="D126" s="265">
        <v>100.5</v>
      </c>
      <c r="E126" s="18">
        <v>1</v>
      </c>
      <c r="F126" s="139" t="s">
        <v>401</v>
      </c>
      <c r="G126" s="193" t="s">
        <v>19</v>
      </c>
      <c r="H126" s="202">
        <v>7443501</v>
      </c>
      <c r="I126" s="161" t="s">
        <v>500</v>
      </c>
      <c r="J126" s="135" t="s">
        <v>435</v>
      </c>
      <c r="K126" s="152">
        <f t="shared" si="23"/>
        <v>100.5</v>
      </c>
      <c r="L126" s="155">
        <v>100.5</v>
      </c>
      <c r="M126" s="13"/>
      <c r="N126" s="211">
        <f t="shared" si="24"/>
        <v>0</v>
      </c>
      <c r="P126" s="51"/>
      <c r="Q126" s="51"/>
      <c r="R126" s="51"/>
      <c r="S126" s="51"/>
    </row>
    <row r="127" spans="1:36">
      <c r="A127" s="221" t="s">
        <v>570</v>
      </c>
      <c r="B127" s="81">
        <v>159</v>
      </c>
      <c r="C127" s="115" t="s">
        <v>356</v>
      </c>
      <c r="D127" s="265">
        <v>43.527000000000001</v>
      </c>
      <c r="E127" s="18">
        <v>1</v>
      </c>
      <c r="F127" s="139" t="s">
        <v>402</v>
      </c>
      <c r="G127" s="193" t="s">
        <v>19</v>
      </c>
      <c r="H127" s="202">
        <v>7443512</v>
      </c>
      <c r="I127" s="161" t="s">
        <v>499</v>
      </c>
      <c r="J127" s="135" t="s">
        <v>436</v>
      </c>
      <c r="K127" s="152">
        <f t="shared" si="23"/>
        <v>43.527000000000001</v>
      </c>
      <c r="L127" s="155">
        <v>43.53</v>
      </c>
      <c r="M127" s="13"/>
      <c r="N127" s="211">
        <f t="shared" si="24"/>
        <v>-3.0000000000001137E-3</v>
      </c>
      <c r="P127" s="51"/>
      <c r="Q127" s="51"/>
      <c r="R127" s="51"/>
      <c r="S127" s="51"/>
    </row>
    <row r="128" spans="1:36" ht="24">
      <c r="A128" s="221" t="s">
        <v>570</v>
      </c>
      <c r="B128" s="81">
        <v>159</v>
      </c>
      <c r="C128" s="115" t="s">
        <v>356</v>
      </c>
      <c r="D128" s="265">
        <v>98.661000000000001</v>
      </c>
      <c r="E128" s="18">
        <v>1</v>
      </c>
      <c r="F128" s="138" t="s">
        <v>403</v>
      </c>
      <c r="G128" s="193" t="s">
        <v>19</v>
      </c>
      <c r="H128" s="202">
        <v>7783823</v>
      </c>
      <c r="I128" s="161" t="s">
        <v>478</v>
      </c>
      <c r="J128" s="135" t="s">
        <v>479</v>
      </c>
      <c r="K128" s="152">
        <f t="shared" si="23"/>
        <v>98.661000000000001</v>
      </c>
      <c r="L128" s="155">
        <v>98.66</v>
      </c>
      <c r="M128" s="13"/>
      <c r="N128" s="211">
        <f t="shared" si="24"/>
        <v>1.0000000000047748E-3</v>
      </c>
      <c r="P128" s="51"/>
      <c r="Q128" s="51"/>
      <c r="R128" s="51"/>
      <c r="S128" s="51"/>
    </row>
    <row r="129" spans="1:19" ht="36">
      <c r="A129" s="221" t="s">
        <v>570</v>
      </c>
      <c r="B129" s="81">
        <v>159</v>
      </c>
      <c r="C129" s="117" t="s">
        <v>357</v>
      </c>
      <c r="D129" s="265">
        <v>47.999000000000002</v>
      </c>
      <c r="E129" s="18">
        <v>1</v>
      </c>
      <c r="F129" s="139" t="s">
        <v>404</v>
      </c>
      <c r="G129" s="193" t="s">
        <v>19</v>
      </c>
      <c r="H129" s="202"/>
      <c r="I129" s="161" t="s">
        <v>498</v>
      </c>
      <c r="J129" s="147" t="s">
        <v>437</v>
      </c>
      <c r="K129" s="152">
        <f t="shared" si="23"/>
        <v>47.999000000000002</v>
      </c>
      <c r="L129" s="155">
        <v>47.999000000000002</v>
      </c>
      <c r="M129" s="13"/>
      <c r="N129" s="211">
        <f t="shared" si="24"/>
        <v>0</v>
      </c>
      <c r="P129" s="51"/>
      <c r="Q129" s="51"/>
      <c r="R129" s="51"/>
      <c r="S129" s="51"/>
    </row>
    <row r="130" spans="1:19">
      <c r="A130" s="221" t="s">
        <v>570</v>
      </c>
      <c r="B130" s="81">
        <v>159</v>
      </c>
      <c r="C130" s="120" t="s">
        <v>358</v>
      </c>
      <c r="D130" s="264">
        <v>299.99799999999999</v>
      </c>
      <c r="E130" s="18">
        <v>1</v>
      </c>
      <c r="F130" s="141" t="s">
        <v>405</v>
      </c>
      <c r="G130" s="193" t="s">
        <v>19</v>
      </c>
      <c r="H130" s="203">
        <v>7472876</v>
      </c>
      <c r="I130" s="161" t="s">
        <v>486</v>
      </c>
      <c r="J130" s="147" t="s">
        <v>438</v>
      </c>
      <c r="K130" s="102">
        <v>299.99799999999999</v>
      </c>
      <c r="L130" s="155">
        <v>216</v>
      </c>
      <c r="M130" s="121"/>
      <c r="N130" s="211">
        <f>K130-L130</f>
        <v>83.99799999999999</v>
      </c>
      <c r="P130" s="51"/>
      <c r="Q130" s="51"/>
      <c r="R130" s="51"/>
      <c r="S130" s="51"/>
    </row>
    <row r="131" spans="1:19" ht="24">
      <c r="A131" s="221" t="s">
        <v>570</v>
      </c>
      <c r="B131" s="81">
        <v>159</v>
      </c>
      <c r="C131" s="122" t="s">
        <v>359</v>
      </c>
      <c r="D131" s="264">
        <v>102.3</v>
      </c>
      <c r="E131" s="18">
        <v>1</v>
      </c>
      <c r="F131" s="139" t="s">
        <v>406</v>
      </c>
      <c r="G131" s="193" t="s">
        <v>19</v>
      </c>
      <c r="H131" s="203"/>
      <c r="I131" s="161" t="s">
        <v>485</v>
      </c>
      <c r="J131" s="135" t="s">
        <v>439</v>
      </c>
      <c r="K131" s="152">
        <f t="shared" si="23"/>
        <v>102.3</v>
      </c>
      <c r="L131" s="155">
        <v>102.282</v>
      </c>
      <c r="M131" s="121"/>
      <c r="N131" s="211">
        <f t="shared" si="24"/>
        <v>1.8000000000000682E-2</v>
      </c>
      <c r="P131" s="51"/>
      <c r="Q131" s="51"/>
      <c r="R131" s="51"/>
      <c r="S131" s="51"/>
    </row>
    <row r="132" spans="1:19" ht="24">
      <c r="A132" s="221" t="s">
        <v>570</v>
      </c>
      <c r="B132" s="81">
        <v>159</v>
      </c>
      <c r="C132" s="122" t="s">
        <v>360</v>
      </c>
      <c r="D132" s="264">
        <v>29.417000000000002</v>
      </c>
      <c r="E132" s="18">
        <v>1</v>
      </c>
      <c r="F132" s="138" t="s">
        <v>407</v>
      </c>
      <c r="G132" s="193" t="s">
        <v>19</v>
      </c>
      <c r="H132" s="203"/>
      <c r="I132" s="161" t="s">
        <v>480</v>
      </c>
      <c r="J132" s="135" t="s">
        <v>440</v>
      </c>
      <c r="K132" s="152">
        <f t="shared" si="23"/>
        <v>29.417000000000002</v>
      </c>
      <c r="L132" s="155">
        <v>29.417000000000002</v>
      </c>
      <c r="M132" s="121"/>
      <c r="N132" s="211">
        <f t="shared" si="24"/>
        <v>0</v>
      </c>
      <c r="P132" s="51"/>
      <c r="Q132" s="51"/>
      <c r="R132" s="51"/>
      <c r="S132" s="51"/>
    </row>
    <row r="133" spans="1:19" ht="24">
      <c r="A133" s="221" t="s">
        <v>570</v>
      </c>
      <c r="B133" s="81">
        <v>159</v>
      </c>
      <c r="C133" s="122" t="s">
        <v>361</v>
      </c>
      <c r="D133" s="153">
        <v>40</v>
      </c>
      <c r="E133" s="18">
        <v>1</v>
      </c>
      <c r="F133" s="142" t="s">
        <v>408</v>
      </c>
      <c r="G133" s="193" t="s">
        <v>19</v>
      </c>
      <c r="H133" s="203"/>
      <c r="I133" s="161" t="s">
        <v>497</v>
      </c>
      <c r="J133" s="147" t="s">
        <v>441</v>
      </c>
      <c r="K133" s="152">
        <f t="shared" si="23"/>
        <v>40</v>
      </c>
      <c r="L133" s="250"/>
      <c r="M133" s="121"/>
      <c r="N133" s="211">
        <f t="shared" si="24"/>
        <v>40</v>
      </c>
      <c r="P133" s="51"/>
      <c r="Q133" s="51"/>
      <c r="R133" s="51"/>
      <c r="S133" s="51"/>
    </row>
    <row r="134" spans="1:19">
      <c r="A134" s="221" t="s">
        <v>570</v>
      </c>
      <c r="B134" s="81">
        <v>159</v>
      </c>
      <c r="C134" s="122" t="s">
        <v>362</v>
      </c>
      <c r="D134" s="264">
        <v>286</v>
      </c>
      <c r="E134" s="18">
        <v>1</v>
      </c>
      <c r="F134" s="138" t="s">
        <v>409</v>
      </c>
      <c r="G134" s="193" t="s">
        <v>19</v>
      </c>
      <c r="H134" s="203"/>
      <c r="I134" s="161" t="s">
        <v>482</v>
      </c>
      <c r="J134" s="135" t="s">
        <v>442</v>
      </c>
      <c r="K134" s="152">
        <f t="shared" si="23"/>
        <v>286</v>
      </c>
      <c r="L134" s="155">
        <v>286</v>
      </c>
      <c r="M134" s="121"/>
      <c r="N134" s="211">
        <f t="shared" si="24"/>
        <v>0</v>
      </c>
      <c r="P134" s="51"/>
      <c r="Q134" s="51"/>
      <c r="R134" s="51"/>
      <c r="S134" s="51"/>
    </row>
    <row r="135" spans="1:19" ht="24">
      <c r="A135" s="221" t="s">
        <v>570</v>
      </c>
      <c r="B135" s="81">
        <v>159</v>
      </c>
      <c r="C135" s="124" t="s">
        <v>363</v>
      </c>
      <c r="D135" s="264">
        <v>887.57600000000002</v>
      </c>
      <c r="E135" s="18">
        <v>1</v>
      </c>
      <c r="F135" s="138" t="s">
        <v>410</v>
      </c>
      <c r="G135" s="193" t="s">
        <v>19</v>
      </c>
      <c r="H135" s="203"/>
      <c r="I135" s="161" t="s">
        <v>481</v>
      </c>
      <c r="J135" s="135" t="s">
        <v>443</v>
      </c>
      <c r="K135" s="152">
        <f t="shared" si="23"/>
        <v>887.57600000000002</v>
      </c>
      <c r="L135" s="155">
        <v>887.58</v>
      </c>
      <c r="M135" s="121"/>
      <c r="N135" s="211">
        <f t="shared" si="24"/>
        <v>-4.0000000000190994E-3</v>
      </c>
      <c r="P135" s="51"/>
      <c r="Q135" s="51"/>
      <c r="R135" s="51"/>
      <c r="S135" s="51"/>
    </row>
    <row r="136" spans="1:19" ht="24">
      <c r="A136" s="221" t="s">
        <v>570</v>
      </c>
      <c r="B136" s="81">
        <v>159</v>
      </c>
      <c r="C136" s="123" t="s">
        <v>364</v>
      </c>
      <c r="D136" s="264">
        <v>157</v>
      </c>
      <c r="E136" s="18">
        <v>1</v>
      </c>
      <c r="F136" s="134" t="s">
        <v>411</v>
      </c>
      <c r="G136" s="193" t="s">
        <v>19</v>
      </c>
      <c r="H136" s="203"/>
      <c r="I136" s="161" t="s">
        <v>483</v>
      </c>
      <c r="J136" s="135" t="s">
        <v>444</v>
      </c>
      <c r="K136" s="152">
        <f t="shared" si="23"/>
        <v>157</v>
      </c>
      <c r="L136" s="155">
        <v>157</v>
      </c>
      <c r="M136" s="121"/>
      <c r="N136" s="211">
        <f t="shared" si="24"/>
        <v>0</v>
      </c>
      <c r="P136" s="51"/>
      <c r="Q136" s="51"/>
      <c r="R136" s="51"/>
      <c r="S136" s="51"/>
    </row>
    <row r="137" spans="1:19" ht="24">
      <c r="A137" s="221" t="s">
        <v>570</v>
      </c>
      <c r="B137" s="81">
        <v>159</v>
      </c>
      <c r="C137" s="119" t="s">
        <v>365</v>
      </c>
      <c r="D137" s="264">
        <v>820</v>
      </c>
      <c r="E137" s="18">
        <v>1</v>
      </c>
      <c r="F137" s="138" t="s">
        <v>412</v>
      </c>
      <c r="G137" s="194" t="s">
        <v>562</v>
      </c>
      <c r="H137" s="203">
        <v>7419678</v>
      </c>
      <c r="I137" s="161" t="s">
        <v>501</v>
      </c>
      <c r="J137" s="135" t="s">
        <v>445</v>
      </c>
      <c r="K137" s="152">
        <f t="shared" si="23"/>
        <v>820</v>
      </c>
      <c r="L137" s="155">
        <v>820</v>
      </c>
      <c r="M137" s="121"/>
      <c r="N137" s="211">
        <f t="shared" si="24"/>
        <v>0</v>
      </c>
      <c r="P137" s="51"/>
      <c r="Q137" s="51"/>
      <c r="R137" s="51"/>
      <c r="S137" s="51"/>
    </row>
    <row r="138" spans="1:19" s="243" customFormat="1" ht="24.75">
      <c r="A138" s="236" t="s">
        <v>570</v>
      </c>
      <c r="B138" s="212">
        <v>159</v>
      </c>
      <c r="C138" s="251" t="s">
        <v>365</v>
      </c>
      <c r="D138" s="264">
        <v>4926.88</v>
      </c>
      <c r="E138" s="128">
        <v>1</v>
      </c>
      <c r="F138" s="252" t="s">
        <v>413</v>
      </c>
      <c r="G138" s="194" t="s">
        <v>561</v>
      </c>
      <c r="H138" s="253">
        <v>7545432</v>
      </c>
      <c r="I138" s="183" t="s">
        <v>484</v>
      </c>
      <c r="J138" s="135" t="s">
        <v>446</v>
      </c>
      <c r="K138" s="238">
        <f t="shared" si="23"/>
        <v>4926.88</v>
      </c>
      <c r="L138" s="155">
        <v>4926.88</v>
      </c>
      <c r="M138" s="180"/>
      <c r="N138" s="242">
        <f t="shared" si="24"/>
        <v>0</v>
      </c>
      <c r="P138" s="244"/>
      <c r="Q138" s="244"/>
      <c r="R138" s="244"/>
      <c r="S138" s="244"/>
    </row>
    <row r="139" spans="1:19" ht="36.75" customHeight="1">
      <c r="A139" s="221" t="s">
        <v>570</v>
      </c>
      <c r="B139" s="81">
        <v>159</v>
      </c>
      <c r="C139" s="119" t="s">
        <v>366</v>
      </c>
      <c r="D139" s="264">
        <v>98.85</v>
      </c>
      <c r="E139" s="18">
        <v>1</v>
      </c>
      <c r="F139" s="143" t="s">
        <v>414</v>
      </c>
      <c r="G139" s="194" t="s">
        <v>562</v>
      </c>
      <c r="H139" s="203"/>
      <c r="I139" s="161" t="s">
        <v>488</v>
      </c>
      <c r="J139" s="135" t="s">
        <v>447</v>
      </c>
      <c r="K139" s="152">
        <f t="shared" si="23"/>
        <v>98.85</v>
      </c>
      <c r="L139" s="155">
        <v>98.85</v>
      </c>
      <c r="M139" s="121"/>
      <c r="N139" s="211">
        <f t="shared" si="24"/>
        <v>0</v>
      </c>
      <c r="P139" s="51"/>
      <c r="Q139" s="51"/>
      <c r="R139" s="51">
        <f>1105+384+151</f>
        <v>1640</v>
      </c>
      <c r="S139" s="51"/>
    </row>
    <row r="140" spans="1:19" ht="60">
      <c r="A140" s="221" t="s">
        <v>570</v>
      </c>
      <c r="B140" s="81">
        <v>159</v>
      </c>
      <c r="C140" s="119" t="s">
        <v>367</v>
      </c>
      <c r="D140" s="264">
        <v>1422</v>
      </c>
      <c r="E140" s="18">
        <v>1</v>
      </c>
      <c r="F140" s="136" t="s">
        <v>415</v>
      </c>
      <c r="G140" s="193" t="s">
        <v>19</v>
      </c>
      <c r="H140" s="203">
        <v>7691900</v>
      </c>
      <c r="I140" s="161" t="s">
        <v>487</v>
      </c>
      <c r="J140" s="99" t="s">
        <v>448</v>
      </c>
      <c r="K140" s="152">
        <f t="shared" si="23"/>
        <v>1422</v>
      </c>
      <c r="L140" s="155">
        <v>1422</v>
      </c>
      <c r="M140" s="121"/>
      <c r="N140" s="211">
        <f t="shared" si="24"/>
        <v>0</v>
      </c>
      <c r="P140" s="51"/>
      <c r="Q140" s="51"/>
      <c r="R140" s="51"/>
      <c r="S140" s="51"/>
    </row>
    <row r="141" spans="1:19" ht="24">
      <c r="A141" s="221" t="s">
        <v>570</v>
      </c>
      <c r="B141" s="81">
        <v>159</v>
      </c>
      <c r="C141" s="119" t="s">
        <v>368</v>
      </c>
      <c r="D141" s="264">
        <v>300</v>
      </c>
      <c r="E141" s="18">
        <v>1</v>
      </c>
      <c r="F141" s="136" t="s">
        <v>416</v>
      </c>
      <c r="G141" s="193" t="s">
        <v>19</v>
      </c>
      <c r="H141" s="203">
        <v>7691837</v>
      </c>
      <c r="I141" s="161" t="s">
        <v>489</v>
      </c>
      <c r="J141" s="99" t="s">
        <v>449</v>
      </c>
      <c r="K141" s="152">
        <f t="shared" si="23"/>
        <v>300</v>
      </c>
      <c r="L141" s="155">
        <v>300</v>
      </c>
      <c r="M141" s="121"/>
      <c r="N141" s="211">
        <f t="shared" si="24"/>
        <v>0</v>
      </c>
      <c r="P141" s="51"/>
      <c r="Q141" s="51"/>
      <c r="R141" s="51">
        <f>84631-84246.02</f>
        <v>384.97999999999593</v>
      </c>
      <c r="S141" s="51"/>
    </row>
    <row r="142" spans="1:19" ht="24">
      <c r="A142" s="221" t="s">
        <v>570</v>
      </c>
      <c r="B142" s="81">
        <v>159</v>
      </c>
      <c r="C142" s="119" t="s">
        <v>369</v>
      </c>
      <c r="D142" s="264">
        <v>35</v>
      </c>
      <c r="E142" s="18">
        <v>1</v>
      </c>
      <c r="F142" s="136" t="s">
        <v>417</v>
      </c>
      <c r="G142" s="193" t="s">
        <v>19</v>
      </c>
      <c r="H142" s="203"/>
      <c r="I142" s="161" t="s">
        <v>496</v>
      </c>
      <c r="J142" s="135" t="s">
        <v>450</v>
      </c>
      <c r="K142" s="152">
        <f t="shared" si="23"/>
        <v>35</v>
      </c>
      <c r="L142" s="155">
        <v>35</v>
      </c>
      <c r="M142" s="121"/>
      <c r="N142" s="211">
        <f t="shared" si="24"/>
        <v>0</v>
      </c>
      <c r="P142" s="51"/>
      <c r="Q142" s="51"/>
      <c r="R142" s="51"/>
      <c r="S142" s="51"/>
    </row>
    <row r="143" spans="1:19">
      <c r="A143" s="221" t="s">
        <v>570</v>
      </c>
      <c r="B143" s="81">
        <v>159</v>
      </c>
      <c r="C143" s="119" t="s">
        <v>370</v>
      </c>
      <c r="D143" s="264">
        <v>100.8</v>
      </c>
      <c r="E143" s="18">
        <v>1</v>
      </c>
      <c r="F143" s="136" t="s">
        <v>418</v>
      </c>
      <c r="G143" s="193" t="s">
        <v>19</v>
      </c>
      <c r="H143" s="203"/>
      <c r="I143" s="161" t="s">
        <v>490</v>
      </c>
      <c r="J143" s="135" t="s">
        <v>451</v>
      </c>
      <c r="K143" s="152">
        <f t="shared" si="23"/>
        <v>100.8</v>
      </c>
      <c r="L143" s="155">
        <v>100.8</v>
      </c>
      <c r="M143" s="121"/>
      <c r="N143" s="211">
        <f t="shared" si="24"/>
        <v>0</v>
      </c>
      <c r="P143" s="51"/>
      <c r="Q143" s="51"/>
      <c r="R143" s="51"/>
      <c r="S143" s="51"/>
    </row>
    <row r="144" spans="1:19" ht="24">
      <c r="A144" s="221" t="s">
        <v>576</v>
      </c>
      <c r="B144" s="81">
        <v>159</v>
      </c>
      <c r="C144" s="119" t="s">
        <v>581</v>
      </c>
      <c r="D144" s="264">
        <v>400</v>
      </c>
      <c r="E144" s="18"/>
      <c r="F144" s="144" t="s">
        <v>582</v>
      </c>
      <c r="G144" s="194" t="s">
        <v>562</v>
      </c>
      <c r="H144" s="203"/>
      <c r="I144" s="161" t="s">
        <v>583</v>
      </c>
      <c r="J144" s="135" t="s">
        <v>584</v>
      </c>
      <c r="K144" s="152">
        <v>400</v>
      </c>
      <c r="L144" s="155">
        <v>400</v>
      </c>
      <c r="M144" s="121"/>
      <c r="N144" s="211"/>
      <c r="P144" s="51"/>
      <c r="Q144" s="51"/>
      <c r="R144" s="51"/>
      <c r="S144" s="51"/>
    </row>
    <row r="145" spans="1:51" ht="36">
      <c r="A145" s="221" t="s">
        <v>570</v>
      </c>
      <c r="B145" s="81">
        <v>159</v>
      </c>
      <c r="C145" s="119" t="s">
        <v>371</v>
      </c>
      <c r="D145" s="264">
        <v>223.45599999999999</v>
      </c>
      <c r="E145" s="18">
        <v>1</v>
      </c>
      <c r="F145" s="144" t="s">
        <v>419</v>
      </c>
      <c r="G145" s="193" t="s">
        <v>19</v>
      </c>
      <c r="H145" s="203"/>
      <c r="I145" s="161" t="s">
        <v>492</v>
      </c>
      <c r="J145" s="135" t="s">
        <v>452</v>
      </c>
      <c r="K145" s="152">
        <f t="shared" si="23"/>
        <v>223.45599999999999</v>
      </c>
      <c r="L145" s="155">
        <v>223.46</v>
      </c>
      <c r="M145" s="121"/>
      <c r="N145" s="211">
        <f t="shared" si="24"/>
        <v>-4.0000000000190994E-3</v>
      </c>
      <c r="P145" s="51"/>
      <c r="Q145" s="51"/>
      <c r="R145" s="51"/>
      <c r="S145" s="51"/>
    </row>
    <row r="146" spans="1:51">
      <c r="A146" s="221" t="s">
        <v>570</v>
      </c>
      <c r="B146" s="81">
        <v>159</v>
      </c>
      <c r="C146" s="119" t="s">
        <v>372</v>
      </c>
      <c r="D146" s="263">
        <v>749.28</v>
      </c>
      <c r="E146" s="18">
        <v>1</v>
      </c>
      <c r="F146" s="144" t="s">
        <v>420</v>
      </c>
      <c r="G146" s="193" t="s">
        <v>19</v>
      </c>
      <c r="H146" s="204">
        <v>7695419</v>
      </c>
      <c r="I146" s="161" t="s">
        <v>493</v>
      </c>
      <c r="J146" s="135" t="s">
        <v>453</v>
      </c>
      <c r="K146" s="152">
        <f t="shared" si="23"/>
        <v>749.28</v>
      </c>
      <c r="L146" s="155">
        <v>749.28</v>
      </c>
      <c r="M146" s="121"/>
      <c r="N146" s="211">
        <f t="shared" si="24"/>
        <v>0</v>
      </c>
      <c r="P146" s="51"/>
      <c r="Q146" s="51"/>
      <c r="R146" s="51">
        <f>84126.02+80+40</f>
        <v>84246.02</v>
      </c>
      <c r="S146" s="51"/>
    </row>
    <row r="147" spans="1:51" ht="24">
      <c r="A147" s="221" t="s">
        <v>570</v>
      </c>
      <c r="B147" s="81">
        <v>159</v>
      </c>
      <c r="C147" s="119" t="s">
        <v>373</v>
      </c>
      <c r="D147" s="263">
        <v>940</v>
      </c>
      <c r="E147" s="18">
        <v>1</v>
      </c>
      <c r="F147" s="136" t="s">
        <v>421</v>
      </c>
      <c r="G147" s="193" t="s">
        <v>19</v>
      </c>
      <c r="H147" s="204">
        <v>7581228</v>
      </c>
      <c r="I147" s="161" t="s">
        <v>491</v>
      </c>
      <c r="J147" s="135" t="s">
        <v>454</v>
      </c>
      <c r="K147" s="152">
        <f t="shared" si="23"/>
        <v>940</v>
      </c>
      <c r="L147" s="155">
        <v>940</v>
      </c>
      <c r="M147" s="121"/>
      <c r="N147" s="211">
        <f t="shared" si="24"/>
        <v>0</v>
      </c>
      <c r="P147" s="51"/>
      <c r="Q147" s="51"/>
      <c r="R147" s="51"/>
      <c r="S147" s="51"/>
    </row>
    <row r="148" spans="1:51" ht="24">
      <c r="A148" s="221" t="s">
        <v>570</v>
      </c>
      <c r="B148" s="81">
        <v>159</v>
      </c>
      <c r="C148" s="119" t="s">
        <v>374</v>
      </c>
      <c r="D148" s="263">
        <v>137.80000000000001</v>
      </c>
      <c r="E148" s="18">
        <v>1</v>
      </c>
      <c r="F148" s="136" t="s">
        <v>422</v>
      </c>
      <c r="G148" s="193" t="s">
        <v>19</v>
      </c>
      <c r="H148" s="204"/>
      <c r="I148" s="161" t="s">
        <v>494</v>
      </c>
      <c r="J148" s="135" t="s">
        <v>455</v>
      </c>
      <c r="K148" s="152">
        <f t="shared" si="23"/>
        <v>137.80000000000001</v>
      </c>
      <c r="L148" s="155">
        <v>137.80000000000001</v>
      </c>
      <c r="M148" s="121"/>
      <c r="N148" s="211">
        <f t="shared" si="24"/>
        <v>0</v>
      </c>
      <c r="P148" s="51"/>
      <c r="Q148" s="51"/>
      <c r="R148" s="51"/>
      <c r="S148" s="51"/>
    </row>
    <row r="149" spans="1:51" ht="24">
      <c r="A149" s="221" t="s">
        <v>570</v>
      </c>
      <c r="B149" s="81">
        <v>159</v>
      </c>
      <c r="C149" s="119" t="s">
        <v>375</v>
      </c>
      <c r="D149" s="263">
        <v>30.13</v>
      </c>
      <c r="E149" s="18">
        <v>1</v>
      </c>
      <c r="F149" s="145" t="s">
        <v>423</v>
      </c>
      <c r="G149" s="193" t="s">
        <v>19</v>
      </c>
      <c r="H149" s="204">
        <v>7758743</v>
      </c>
      <c r="I149" s="161" t="s">
        <v>495</v>
      </c>
      <c r="J149" s="135" t="s">
        <v>456</v>
      </c>
      <c r="K149" s="152">
        <f t="shared" si="23"/>
        <v>30.13</v>
      </c>
      <c r="L149" s="155">
        <v>30.13</v>
      </c>
      <c r="M149" s="121"/>
      <c r="N149" s="211">
        <f t="shared" si="24"/>
        <v>0</v>
      </c>
      <c r="P149" s="186"/>
      <c r="Q149" s="51"/>
      <c r="R149" s="51">
        <f>67015.967+17110.054</f>
        <v>84126.021000000008</v>
      </c>
      <c r="S149" s="51"/>
    </row>
    <row r="150" spans="1:51" s="243" customFormat="1" ht="48">
      <c r="A150" s="236" t="s">
        <v>570</v>
      </c>
      <c r="B150" s="212">
        <v>159</v>
      </c>
      <c r="C150" s="251" t="s">
        <v>572</v>
      </c>
      <c r="D150" s="254">
        <v>80</v>
      </c>
      <c r="E150" s="128"/>
      <c r="F150" s="255" t="s">
        <v>573</v>
      </c>
      <c r="G150" s="239" t="s">
        <v>19</v>
      </c>
      <c r="H150" s="192"/>
      <c r="I150" s="183" t="s">
        <v>574</v>
      </c>
      <c r="J150" s="135" t="s">
        <v>575</v>
      </c>
      <c r="K150" s="238">
        <v>80</v>
      </c>
      <c r="L150" s="262"/>
      <c r="M150" s="180"/>
      <c r="N150" s="242"/>
      <c r="P150" s="256"/>
      <c r="Q150" s="244"/>
      <c r="R150" s="244"/>
      <c r="S150" s="244"/>
    </row>
    <row r="151" spans="1:51">
      <c r="A151" s="158"/>
      <c r="B151" s="222"/>
      <c r="C151" s="127" t="s">
        <v>504</v>
      </c>
      <c r="D151" s="156">
        <f>SUM(D111:D150)</f>
        <v>84245.725000000035</v>
      </c>
      <c r="E151" s="154">
        <f>SUM(E111:E149)</f>
        <v>38</v>
      </c>
      <c r="F151" s="125"/>
      <c r="G151" s="201"/>
      <c r="H151" s="126"/>
      <c r="I151" s="216"/>
      <c r="J151" s="125"/>
      <c r="K151" s="156">
        <f>SUM(K111:K150)</f>
        <v>84245.725000000035</v>
      </c>
      <c r="L151" s="156">
        <f>SUM(L111:L149)+L150</f>
        <v>75125.873000000036</v>
      </c>
      <c r="M151" s="156">
        <f t="shared" ref="M151:N151" si="25">SUM(M111:M149)</f>
        <v>0</v>
      </c>
      <c r="N151" s="156">
        <f t="shared" si="25"/>
        <v>9039.8519999999971</v>
      </c>
      <c r="P151" s="51"/>
      <c r="Q151" s="51"/>
      <c r="R151" s="51">
        <f>75126.177-75125.87</f>
        <v>0.30700000000069849</v>
      </c>
      <c r="S151" s="51"/>
    </row>
    <row r="152" spans="1:51" ht="24">
      <c r="A152" s="221" t="s">
        <v>570</v>
      </c>
      <c r="B152" s="159">
        <v>161</v>
      </c>
      <c r="C152" s="145" t="s">
        <v>503</v>
      </c>
      <c r="D152" s="159">
        <v>9000</v>
      </c>
      <c r="E152" s="162"/>
      <c r="F152" s="163"/>
      <c r="G152" s="196"/>
      <c r="H152" s="164"/>
      <c r="I152" s="165"/>
      <c r="J152" s="163"/>
      <c r="K152" s="159">
        <v>7932.0349999999999</v>
      </c>
      <c r="L152" s="159">
        <v>7932.0349999999999</v>
      </c>
      <c r="M152" s="121"/>
      <c r="N152" s="81">
        <f>K152-L152</f>
        <v>0</v>
      </c>
      <c r="P152" s="51"/>
      <c r="Q152" s="51"/>
      <c r="R152" s="51"/>
      <c r="S152" s="51"/>
    </row>
    <row r="153" spans="1:51">
      <c r="A153" s="180"/>
      <c r="B153" s="182"/>
      <c r="C153" s="257" t="s">
        <v>505</v>
      </c>
      <c r="D153" s="258">
        <f>D152</f>
        <v>9000</v>
      </c>
      <c r="E153" s="178"/>
      <c r="F153" s="179"/>
      <c r="G153" s="198"/>
      <c r="H153" s="259"/>
      <c r="I153" s="260"/>
      <c r="J153" s="179"/>
      <c r="K153" s="258">
        <f>K152</f>
        <v>7932.0349999999999</v>
      </c>
      <c r="L153" s="258">
        <f>L152</f>
        <v>7932.0349999999999</v>
      </c>
      <c r="M153" s="258">
        <f t="shared" ref="M153:N153" si="26">M152</f>
        <v>0</v>
      </c>
      <c r="N153" s="258">
        <f t="shared" si="26"/>
        <v>0</v>
      </c>
      <c r="O153" s="243"/>
      <c r="P153" s="244"/>
      <c r="Q153" s="244"/>
      <c r="R153" s="244"/>
      <c r="S153" s="244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243"/>
      <c r="AH153" s="243"/>
      <c r="AI153" s="243"/>
      <c r="AJ153" s="243"/>
      <c r="AK153" s="243"/>
      <c r="AL153" s="243"/>
      <c r="AM153" s="243"/>
      <c r="AN153" s="243"/>
      <c r="AO153" s="243"/>
      <c r="AP153" s="243"/>
      <c r="AQ153" s="243"/>
      <c r="AR153" s="243"/>
      <c r="AS153" s="243"/>
      <c r="AT153" s="243"/>
      <c r="AU153" s="243"/>
      <c r="AV153" s="243"/>
      <c r="AW153" s="243"/>
      <c r="AX153" s="243"/>
      <c r="AY153" s="243"/>
    </row>
    <row r="154" spans="1:51" s="227" customFormat="1" ht="24">
      <c r="A154" s="236" t="s">
        <v>570</v>
      </c>
      <c r="B154" s="182">
        <v>163</v>
      </c>
      <c r="C154" s="174" t="s">
        <v>533</v>
      </c>
      <c r="D154" s="182">
        <v>4557.1499999999996</v>
      </c>
      <c r="E154" s="178"/>
      <c r="F154" s="135" t="s">
        <v>395</v>
      </c>
      <c r="G154" s="198" t="s">
        <v>562</v>
      </c>
      <c r="H154" s="192">
        <v>7419676</v>
      </c>
      <c r="I154" s="183" t="s">
        <v>537</v>
      </c>
      <c r="J154" s="135" t="s">
        <v>538</v>
      </c>
      <c r="K154" s="182">
        <v>4400.97</v>
      </c>
      <c r="L154" s="182">
        <v>4400.97</v>
      </c>
      <c r="M154" s="180"/>
      <c r="N154" s="212">
        <f>K154-L154</f>
        <v>0</v>
      </c>
      <c r="O154" s="243"/>
      <c r="P154" s="244"/>
      <c r="Q154" s="244"/>
      <c r="R154" s="244"/>
      <c r="S154" s="244"/>
      <c r="T154" s="243"/>
      <c r="U154" s="243"/>
      <c r="V154" s="243"/>
      <c r="W154" s="243"/>
      <c r="X154" s="243"/>
      <c r="Y154" s="243"/>
      <c r="Z154" s="243"/>
      <c r="AA154" s="243"/>
      <c r="AB154" s="243"/>
      <c r="AC154" s="243"/>
      <c r="AD154" s="243"/>
      <c r="AE154" s="243"/>
      <c r="AF154" s="243"/>
      <c r="AG154" s="243"/>
      <c r="AH154" s="243"/>
      <c r="AI154" s="243"/>
      <c r="AJ154" s="243"/>
      <c r="AK154" s="243"/>
      <c r="AL154" s="243"/>
      <c r="AM154" s="243"/>
      <c r="AN154" s="243"/>
      <c r="AO154" s="243"/>
      <c r="AP154" s="243"/>
      <c r="AQ154" s="243"/>
      <c r="AR154" s="243"/>
      <c r="AS154" s="243"/>
      <c r="AT154" s="243"/>
      <c r="AU154" s="243"/>
      <c r="AV154" s="243"/>
      <c r="AW154" s="243"/>
      <c r="AX154" s="243"/>
      <c r="AY154" s="243"/>
    </row>
    <row r="155" spans="1:51" s="227" customFormat="1" ht="36">
      <c r="A155" s="236" t="s">
        <v>570</v>
      </c>
      <c r="B155" s="182">
        <v>163</v>
      </c>
      <c r="C155" s="174" t="s">
        <v>534</v>
      </c>
      <c r="D155" s="182">
        <v>4089.75</v>
      </c>
      <c r="E155" s="178"/>
      <c r="F155" s="135" t="s">
        <v>395</v>
      </c>
      <c r="G155" s="198" t="s">
        <v>562</v>
      </c>
      <c r="H155" s="192">
        <v>7553345</v>
      </c>
      <c r="I155" s="183" t="s">
        <v>535</v>
      </c>
      <c r="J155" s="135" t="s">
        <v>536</v>
      </c>
      <c r="K155" s="182">
        <v>3958.08</v>
      </c>
      <c r="L155" s="182">
        <v>3958.08</v>
      </c>
      <c r="M155" s="180"/>
      <c r="N155" s="212">
        <f t="shared" ref="N155:N158" si="27">K155-L155</f>
        <v>0</v>
      </c>
      <c r="O155" s="243"/>
      <c r="P155" s="244"/>
      <c r="Q155" s="244"/>
      <c r="R155" s="244"/>
      <c r="S155" s="244"/>
      <c r="T155" s="243"/>
      <c r="U155" s="243"/>
      <c r="V155" s="243"/>
      <c r="W155" s="243"/>
      <c r="X155" s="243"/>
      <c r="Y155" s="243"/>
      <c r="Z155" s="243"/>
      <c r="AA155" s="243"/>
      <c r="AB155" s="243"/>
      <c r="AC155" s="243"/>
      <c r="AD155" s="243"/>
      <c r="AE155" s="243"/>
      <c r="AF155" s="243"/>
      <c r="AG155" s="243"/>
      <c r="AH155" s="243"/>
      <c r="AI155" s="243"/>
      <c r="AJ155" s="243"/>
      <c r="AK155" s="243"/>
      <c r="AL155" s="243"/>
      <c r="AM155" s="243"/>
      <c r="AN155" s="243"/>
      <c r="AO155" s="243"/>
      <c r="AP155" s="243"/>
      <c r="AQ155" s="243"/>
      <c r="AR155" s="243"/>
      <c r="AS155" s="243"/>
      <c r="AT155" s="243"/>
      <c r="AU155" s="243"/>
      <c r="AV155" s="243"/>
      <c r="AW155" s="243"/>
      <c r="AX155" s="243"/>
      <c r="AY155" s="243"/>
    </row>
    <row r="156" spans="1:51" s="227" customFormat="1" ht="36">
      <c r="A156" s="236" t="s">
        <v>570</v>
      </c>
      <c r="B156" s="182">
        <v>163</v>
      </c>
      <c r="C156" s="174" t="s">
        <v>534</v>
      </c>
      <c r="D156" s="182">
        <v>9114.3259999999991</v>
      </c>
      <c r="E156" s="178"/>
      <c r="F156" s="135" t="s">
        <v>395</v>
      </c>
      <c r="G156" s="194" t="s">
        <v>561</v>
      </c>
      <c r="H156" s="261">
        <v>7736527</v>
      </c>
      <c r="I156" s="183" t="s">
        <v>541</v>
      </c>
      <c r="J156" s="135" t="s">
        <v>428</v>
      </c>
      <c r="K156" s="182">
        <f t="shared" ref="K156" si="28">D156</f>
        <v>9114.3259999999991</v>
      </c>
      <c r="L156" s="182">
        <v>7444.77</v>
      </c>
      <c r="M156" s="180"/>
      <c r="N156" s="212">
        <f t="shared" si="27"/>
        <v>1669.5559999999987</v>
      </c>
      <c r="O156" s="243"/>
      <c r="P156" s="244"/>
      <c r="Q156" s="244"/>
      <c r="R156" s="244"/>
      <c r="S156" s="244"/>
      <c r="T156" s="243"/>
      <c r="U156" s="243"/>
      <c r="V156" s="243"/>
      <c r="W156" s="243"/>
      <c r="X156" s="243"/>
      <c r="Y156" s="243"/>
      <c r="Z156" s="243"/>
      <c r="AA156" s="243"/>
      <c r="AB156" s="243"/>
      <c r="AC156" s="243"/>
      <c r="AD156" s="243"/>
      <c r="AE156" s="243"/>
      <c r="AF156" s="243"/>
      <c r="AG156" s="243"/>
      <c r="AH156" s="243"/>
      <c r="AI156" s="243"/>
      <c r="AJ156" s="243"/>
      <c r="AK156" s="243"/>
      <c r="AL156" s="243"/>
      <c r="AM156" s="243"/>
      <c r="AN156" s="243"/>
      <c r="AO156" s="243"/>
      <c r="AP156" s="243"/>
      <c r="AQ156" s="243"/>
      <c r="AR156" s="243"/>
      <c r="AS156" s="243"/>
      <c r="AT156" s="243"/>
      <c r="AU156" s="243"/>
      <c r="AV156" s="243"/>
      <c r="AW156" s="243"/>
      <c r="AX156" s="243"/>
      <c r="AY156" s="243"/>
    </row>
    <row r="157" spans="1:51" ht="36">
      <c r="A157" s="221" t="s">
        <v>570</v>
      </c>
      <c r="B157" s="159">
        <v>163</v>
      </c>
      <c r="C157" s="181" t="s">
        <v>534</v>
      </c>
      <c r="D157" s="182">
        <v>1752.72</v>
      </c>
      <c r="E157" s="178"/>
      <c r="F157" s="135" t="s">
        <v>395</v>
      </c>
      <c r="G157" s="194" t="s">
        <v>561</v>
      </c>
      <c r="H157" s="182">
        <v>7698919</v>
      </c>
      <c r="I157" s="183" t="s">
        <v>539</v>
      </c>
      <c r="J157" s="135" t="s">
        <v>540</v>
      </c>
      <c r="K157" s="182">
        <v>1654.14</v>
      </c>
      <c r="L157" s="182">
        <f>492.95+1161.19</f>
        <v>1654.14</v>
      </c>
      <c r="M157" s="180"/>
      <c r="N157" s="212">
        <f t="shared" si="27"/>
        <v>0</v>
      </c>
      <c r="P157" s="51"/>
      <c r="Q157" s="51"/>
      <c r="R157" s="51"/>
      <c r="S157" s="51"/>
    </row>
    <row r="158" spans="1:51" ht="24">
      <c r="A158" s="221" t="s">
        <v>570</v>
      </c>
      <c r="B158" s="159">
        <v>163</v>
      </c>
      <c r="C158" s="181" t="s">
        <v>546</v>
      </c>
      <c r="D158" s="182">
        <v>13360.054</v>
      </c>
      <c r="E158" s="178"/>
      <c r="F158" s="179"/>
      <c r="G158" s="198"/>
      <c r="H158" s="192"/>
      <c r="I158" s="183"/>
      <c r="J158" s="179"/>
      <c r="K158" s="182">
        <v>13360.054</v>
      </c>
      <c r="L158" s="182">
        <v>12300</v>
      </c>
      <c r="M158" s="180"/>
      <c r="N158" s="212">
        <f t="shared" si="27"/>
        <v>1060.0540000000001</v>
      </c>
      <c r="P158" s="51"/>
      <c r="Q158" s="51"/>
      <c r="R158" s="51"/>
      <c r="S158" s="51"/>
    </row>
    <row r="159" spans="1:51">
      <c r="A159" s="158"/>
      <c r="B159" s="222"/>
      <c r="C159" s="127" t="s">
        <v>531</v>
      </c>
      <c r="D159" s="172">
        <f>D154+D155+D156+D157+D158</f>
        <v>32874</v>
      </c>
      <c r="E159" s="166"/>
      <c r="F159" s="167"/>
      <c r="G159" s="197"/>
      <c r="H159" s="168"/>
      <c r="I159" s="169"/>
      <c r="J159" s="167"/>
      <c r="K159" s="172">
        <f>K158+K157+K156+K155+K154</f>
        <v>32487.57</v>
      </c>
      <c r="L159" s="172">
        <f>L158+L157+L156+L155+L154</f>
        <v>29757.96</v>
      </c>
      <c r="M159" s="172">
        <f t="shared" ref="M159:N159" si="29">M158+M157+M156+M155+M154</f>
        <v>0</v>
      </c>
      <c r="N159" s="172">
        <f t="shared" si="29"/>
        <v>2729.6099999999988</v>
      </c>
      <c r="P159" s="51"/>
      <c r="Q159" s="51"/>
      <c r="R159" s="51"/>
      <c r="S159" s="51"/>
    </row>
    <row r="160" spans="1:51">
      <c r="A160" s="221" t="s">
        <v>570</v>
      </c>
      <c r="B160" s="159">
        <v>169</v>
      </c>
      <c r="C160" s="173" t="s">
        <v>506</v>
      </c>
      <c r="D160" s="159">
        <v>280</v>
      </c>
      <c r="E160" s="159">
        <v>70</v>
      </c>
      <c r="F160" s="217" t="s">
        <v>513</v>
      </c>
      <c r="G160" s="196" t="s">
        <v>19</v>
      </c>
      <c r="H160" s="164"/>
      <c r="I160" s="161" t="s">
        <v>530</v>
      </c>
      <c r="J160" s="135" t="s">
        <v>519</v>
      </c>
      <c r="K160" s="176">
        <v>280</v>
      </c>
      <c r="L160" s="159">
        <v>280</v>
      </c>
      <c r="M160" s="121"/>
      <c r="N160" s="81">
        <f>K160-L160</f>
        <v>0</v>
      </c>
      <c r="O160" s="39"/>
      <c r="P160" s="39"/>
      <c r="Q160" s="39"/>
    </row>
    <row r="161" spans="1:17">
      <c r="A161" s="221" t="s">
        <v>570</v>
      </c>
      <c r="B161" s="159">
        <v>169</v>
      </c>
      <c r="C161" s="174" t="s">
        <v>507</v>
      </c>
      <c r="D161" s="159">
        <v>56.165999999999997</v>
      </c>
      <c r="E161" s="159">
        <v>5</v>
      </c>
      <c r="F161" s="217" t="s">
        <v>514</v>
      </c>
      <c r="G161" s="196" t="s">
        <v>19</v>
      </c>
      <c r="H161" s="164"/>
      <c r="I161" s="161" t="s">
        <v>528</v>
      </c>
      <c r="J161" s="135" t="s">
        <v>520</v>
      </c>
      <c r="K161" s="176">
        <v>56.165999999999997</v>
      </c>
      <c r="L161" s="159">
        <v>56.165999999999997</v>
      </c>
      <c r="M161" s="121"/>
      <c r="N161" s="81">
        <f t="shared" ref="N161:N168" si="30">K161-L161</f>
        <v>0</v>
      </c>
      <c r="O161" s="39"/>
      <c r="P161" s="39"/>
      <c r="Q161" s="39"/>
    </row>
    <row r="162" spans="1:17" ht="24">
      <c r="A162" s="221" t="s">
        <v>570</v>
      </c>
      <c r="B162" s="159">
        <v>169</v>
      </c>
      <c r="C162" s="174" t="s">
        <v>508</v>
      </c>
      <c r="D162" s="159">
        <v>10.8</v>
      </c>
      <c r="E162" s="159">
        <v>20</v>
      </c>
      <c r="F162" s="217" t="s">
        <v>515</v>
      </c>
      <c r="G162" s="196" t="s">
        <v>19</v>
      </c>
      <c r="H162" s="164"/>
      <c r="I162" s="161" t="s">
        <v>527</v>
      </c>
      <c r="J162" s="135" t="s">
        <v>521</v>
      </c>
      <c r="K162" s="176">
        <v>10.8</v>
      </c>
      <c r="L162" s="159">
        <v>10.8</v>
      </c>
      <c r="M162" s="121"/>
      <c r="N162" s="81">
        <f t="shared" si="30"/>
        <v>0</v>
      </c>
      <c r="O162" s="39"/>
      <c r="P162" s="39"/>
      <c r="Q162" s="39"/>
    </row>
    <row r="163" spans="1:17" ht="24">
      <c r="A163" s="221" t="s">
        <v>570</v>
      </c>
      <c r="B163" s="159">
        <v>169</v>
      </c>
      <c r="C163" s="174" t="s">
        <v>509</v>
      </c>
      <c r="D163" s="159">
        <v>36.24</v>
      </c>
      <c r="E163" s="159">
        <v>8</v>
      </c>
      <c r="F163" s="217" t="s">
        <v>516</v>
      </c>
      <c r="G163" s="196" t="s">
        <v>19</v>
      </c>
      <c r="H163" s="164"/>
      <c r="I163" s="161" t="s">
        <v>526</v>
      </c>
      <c r="J163" s="135" t="s">
        <v>522</v>
      </c>
      <c r="K163" s="176">
        <v>36.24</v>
      </c>
      <c r="L163" s="159">
        <v>36.24</v>
      </c>
      <c r="M163" s="121"/>
      <c r="N163" s="81">
        <f t="shared" si="30"/>
        <v>0</v>
      </c>
      <c r="O163" s="39"/>
      <c r="P163" s="39"/>
      <c r="Q163" s="39"/>
    </row>
    <row r="164" spans="1:17" ht="24">
      <c r="A164" s="221" t="s">
        <v>570</v>
      </c>
      <c r="B164" s="159">
        <v>169</v>
      </c>
      <c r="C164" s="174" t="s">
        <v>510</v>
      </c>
      <c r="D164" s="159">
        <v>10</v>
      </c>
      <c r="E164" s="159">
        <v>10</v>
      </c>
      <c r="F164" s="217" t="s">
        <v>517</v>
      </c>
      <c r="G164" s="196" t="s">
        <v>19</v>
      </c>
      <c r="H164" s="164"/>
      <c r="I164" s="161" t="s">
        <v>525</v>
      </c>
      <c r="J164" s="135" t="s">
        <v>523</v>
      </c>
      <c r="K164" s="176">
        <v>10</v>
      </c>
      <c r="L164" s="159">
        <v>10</v>
      </c>
      <c r="M164" s="121"/>
      <c r="N164" s="81">
        <f t="shared" si="30"/>
        <v>0</v>
      </c>
      <c r="O164" s="39"/>
      <c r="P164" s="39"/>
      <c r="Q164" s="39"/>
    </row>
    <row r="165" spans="1:17">
      <c r="A165" s="221" t="s">
        <v>570</v>
      </c>
      <c r="B165" s="159">
        <v>169</v>
      </c>
      <c r="C165" s="175" t="s">
        <v>511</v>
      </c>
      <c r="D165" s="81">
        <v>91.896000000000001</v>
      </c>
      <c r="E165" s="81">
        <v>10</v>
      </c>
      <c r="F165" s="218" t="s">
        <v>518</v>
      </c>
      <c r="G165" s="196" t="s">
        <v>19</v>
      </c>
      <c r="H165" s="171"/>
      <c r="I165" s="161" t="s">
        <v>529</v>
      </c>
      <c r="J165" s="135" t="s">
        <v>524</v>
      </c>
      <c r="K165" s="177">
        <v>91.896000000000001</v>
      </c>
      <c r="L165" s="81">
        <v>9.1890000000000001</v>
      </c>
      <c r="M165" s="121"/>
      <c r="N165" s="81">
        <f t="shared" si="30"/>
        <v>82.706999999999994</v>
      </c>
      <c r="O165" s="39"/>
      <c r="P165" s="39"/>
      <c r="Q165" s="39"/>
    </row>
    <row r="166" spans="1:17">
      <c r="A166" s="221" t="s">
        <v>570</v>
      </c>
      <c r="B166" s="159">
        <v>169</v>
      </c>
      <c r="C166" s="175" t="s">
        <v>512</v>
      </c>
      <c r="D166" s="81">
        <v>424.58</v>
      </c>
      <c r="E166" s="81">
        <v>10</v>
      </c>
      <c r="F166" s="218"/>
      <c r="G166" s="199"/>
      <c r="H166" s="171"/>
      <c r="I166" s="161"/>
      <c r="J166" s="171"/>
      <c r="K166" s="177">
        <v>424.58</v>
      </c>
      <c r="L166" s="81">
        <v>424.58</v>
      </c>
      <c r="M166" s="121"/>
      <c r="N166" s="81">
        <f t="shared" si="30"/>
        <v>0</v>
      </c>
      <c r="O166" s="39"/>
      <c r="P166" s="39"/>
      <c r="Q166" s="39"/>
    </row>
    <row r="167" spans="1:17">
      <c r="A167" s="221" t="s">
        <v>570</v>
      </c>
      <c r="B167" s="159"/>
      <c r="C167" s="175" t="s">
        <v>545</v>
      </c>
      <c r="D167" s="81">
        <v>2.1179999999999999</v>
      </c>
      <c r="E167" s="81">
        <v>1</v>
      </c>
      <c r="F167" s="218"/>
      <c r="G167" s="199"/>
      <c r="H167" s="171"/>
      <c r="I167" s="161"/>
      <c r="J167" s="171"/>
      <c r="K167" s="177">
        <v>2.1179999999999999</v>
      </c>
      <c r="L167" s="81">
        <v>3.25</v>
      </c>
      <c r="M167" s="213">
        <f>L167-K167</f>
        <v>1.1320000000000001</v>
      </c>
      <c r="N167" s="81"/>
      <c r="O167" s="39"/>
      <c r="P167" s="39"/>
      <c r="Q167" s="39"/>
    </row>
    <row r="168" spans="1:17">
      <c r="A168" s="221" t="s">
        <v>570</v>
      </c>
      <c r="B168" s="159">
        <v>169</v>
      </c>
      <c r="C168" s="175" t="s">
        <v>512</v>
      </c>
      <c r="D168" s="81">
        <v>369.2</v>
      </c>
      <c r="E168" s="81">
        <v>1</v>
      </c>
      <c r="F168" s="218"/>
      <c r="G168" s="199"/>
      <c r="H168" s="171"/>
      <c r="I168" s="161"/>
      <c r="J168" s="171"/>
      <c r="K168" s="177">
        <v>369.2</v>
      </c>
      <c r="L168" s="81">
        <v>369.2</v>
      </c>
      <c r="M168" s="121"/>
      <c r="N168" s="81">
        <f t="shared" si="30"/>
        <v>0</v>
      </c>
      <c r="O168" s="39"/>
      <c r="P168" s="39"/>
      <c r="Q168" s="39"/>
    </row>
    <row r="169" spans="1:17">
      <c r="A169" s="158"/>
      <c r="B169" s="158"/>
      <c r="C169" s="127" t="s">
        <v>532</v>
      </c>
      <c r="D169" s="42">
        <f>D160+D161+D162+D163+D164+D165+D166+D168+D167</f>
        <v>1281</v>
      </c>
      <c r="E169" s="42">
        <f t="shared" ref="E169:N169" si="31">E160+E161+E162+E163+E164+E165+E166+E168+E167</f>
        <v>135</v>
      </c>
      <c r="F169" s="219"/>
      <c r="G169" s="195"/>
      <c r="H169" s="42">
        <f t="shared" si="31"/>
        <v>0</v>
      </c>
      <c r="I169" s="42"/>
      <c r="J169" s="42"/>
      <c r="K169" s="42">
        <f t="shared" si="31"/>
        <v>1281</v>
      </c>
      <c r="L169" s="42">
        <f t="shared" si="31"/>
        <v>1199.425</v>
      </c>
      <c r="M169" s="42">
        <f t="shared" si="31"/>
        <v>1.1320000000000001</v>
      </c>
      <c r="N169" s="42">
        <f t="shared" si="31"/>
        <v>82.706999999999994</v>
      </c>
      <c r="O169" s="51"/>
      <c r="P169" s="51"/>
      <c r="Q169" s="51"/>
    </row>
    <row r="170" spans="1:17">
      <c r="A170" s="221" t="s">
        <v>570</v>
      </c>
      <c r="B170" s="81">
        <v>414</v>
      </c>
      <c r="C170" s="184" t="s">
        <v>564</v>
      </c>
      <c r="D170" s="81">
        <v>521.76</v>
      </c>
      <c r="E170" s="81">
        <v>1</v>
      </c>
      <c r="F170" s="171"/>
      <c r="G170" s="199"/>
      <c r="H170" s="81"/>
      <c r="I170" s="161" t="s">
        <v>557</v>
      </c>
      <c r="J170" s="171"/>
      <c r="K170" s="81"/>
      <c r="L170" s="81"/>
      <c r="M170" s="121"/>
      <c r="N170" s="81">
        <f>K170-L170</f>
        <v>0</v>
      </c>
    </row>
    <row r="171" spans="1:17" ht="24.75">
      <c r="A171" s="221" t="s">
        <v>570</v>
      </c>
      <c r="B171" s="81">
        <v>414</v>
      </c>
      <c r="C171" s="70" t="s">
        <v>542</v>
      </c>
      <c r="D171" s="81">
        <v>5000</v>
      </c>
      <c r="E171" s="81">
        <v>1</v>
      </c>
      <c r="F171" s="217" t="s">
        <v>547</v>
      </c>
      <c r="G171" s="199" t="s">
        <v>561</v>
      </c>
      <c r="H171" s="81">
        <v>7816273</v>
      </c>
      <c r="I171" s="161" t="s">
        <v>553</v>
      </c>
      <c r="J171" s="135" t="s">
        <v>554</v>
      </c>
      <c r="K171" s="81">
        <f>D171</f>
        <v>5000</v>
      </c>
      <c r="L171" s="81">
        <f>K171</f>
        <v>5000</v>
      </c>
      <c r="M171" s="121"/>
      <c r="N171" s="81">
        <f t="shared" ref="N171:N173" si="32">K171-L171</f>
        <v>0</v>
      </c>
    </row>
    <row r="172" spans="1:17">
      <c r="A172" s="221" t="s">
        <v>570</v>
      </c>
      <c r="B172" s="81">
        <v>414</v>
      </c>
      <c r="C172" s="70" t="s">
        <v>543</v>
      </c>
      <c r="D172" s="81">
        <v>586.88</v>
      </c>
      <c r="E172" s="81">
        <v>4</v>
      </c>
      <c r="F172" s="173" t="s">
        <v>548</v>
      </c>
      <c r="G172" s="199" t="s">
        <v>19</v>
      </c>
      <c r="H172" s="81">
        <v>7682503</v>
      </c>
      <c r="I172" s="161" t="s">
        <v>555</v>
      </c>
      <c r="J172" s="135" t="s">
        <v>550</v>
      </c>
      <c r="K172" s="81">
        <f t="shared" ref="K172:K173" si="33">D172</f>
        <v>586.88</v>
      </c>
      <c r="L172" s="81">
        <f t="shared" ref="L172:L173" si="34">K172</f>
        <v>586.88</v>
      </c>
      <c r="M172" s="121"/>
      <c r="N172" s="81">
        <f t="shared" si="32"/>
        <v>0</v>
      </c>
    </row>
    <row r="173" spans="1:17" ht="36.75">
      <c r="A173" s="221" t="s">
        <v>570</v>
      </c>
      <c r="B173" s="81">
        <v>414</v>
      </c>
      <c r="C173" s="83" t="s">
        <v>544</v>
      </c>
      <c r="D173" s="81">
        <v>6891.36</v>
      </c>
      <c r="E173" s="81">
        <v>70</v>
      </c>
      <c r="F173" s="173" t="s">
        <v>549</v>
      </c>
      <c r="G173" s="199" t="s">
        <v>563</v>
      </c>
      <c r="H173" s="81">
        <v>7664510</v>
      </c>
      <c r="I173" s="161" t="s">
        <v>556</v>
      </c>
      <c r="J173" s="135" t="s">
        <v>551</v>
      </c>
      <c r="K173" s="81">
        <f t="shared" si="33"/>
        <v>6891.36</v>
      </c>
      <c r="L173" s="81">
        <f t="shared" si="34"/>
        <v>6891.36</v>
      </c>
      <c r="M173" s="121"/>
      <c r="N173" s="81">
        <f t="shared" si="32"/>
        <v>0</v>
      </c>
    </row>
    <row r="174" spans="1:17">
      <c r="A174" s="158"/>
      <c r="B174" s="158"/>
      <c r="C174" s="127" t="s">
        <v>552</v>
      </c>
      <c r="D174" s="42">
        <f>D171+D172+D173+D170</f>
        <v>13000</v>
      </c>
      <c r="E174" s="42">
        <f>E171+E172+E173+E170</f>
        <v>76</v>
      </c>
      <c r="F174" s="190"/>
      <c r="G174" s="200"/>
      <c r="H174" s="190"/>
      <c r="I174" s="191"/>
      <c r="J174" s="190"/>
      <c r="K174" s="42">
        <f>K170+K171+K172+K173</f>
        <v>12478.24</v>
      </c>
      <c r="L174" s="42">
        <f>L170+L171+L172+L173</f>
        <v>12478.24</v>
      </c>
      <c r="M174" s="42">
        <f t="shared" ref="M174:N174" si="35">M170+M171+M172+M173</f>
        <v>0</v>
      </c>
      <c r="N174" s="42">
        <f t="shared" si="35"/>
        <v>0</v>
      </c>
    </row>
    <row r="175" spans="1:17">
      <c r="A175" s="221" t="s">
        <v>570</v>
      </c>
      <c r="B175" s="81">
        <v>416</v>
      </c>
      <c r="C175" s="160" t="s">
        <v>558</v>
      </c>
      <c r="D175" s="81">
        <v>10000</v>
      </c>
      <c r="E175" s="170"/>
      <c r="F175" s="171"/>
      <c r="G175" s="199"/>
      <c r="H175" s="171"/>
      <c r="I175" s="161"/>
      <c r="J175" s="171"/>
      <c r="K175" s="81"/>
      <c r="L175" s="81"/>
      <c r="M175" s="121"/>
      <c r="N175" s="121"/>
    </row>
    <row r="176" spans="1:17">
      <c r="A176" s="158"/>
      <c r="B176" s="158"/>
      <c r="C176" s="127" t="s">
        <v>559</v>
      </c>
      <c r="D176" s="42">
        <f>D175</f>
        <v>10000</v>
      </c>
      <c r="E176" s="189"/>
      <c r="F176" s="190"/>
      <c r="G176" s="190"/>
      <c r="H176" s="190"/>
      <c r="I176" s="191"/>
      <c r="J176" s="190"/>
      <c r="K176" s="188"/>
      <c r="L176" s="188"/>
      <c r="M176" s="158"/>
      <c r="N176" s="158"/>
    </row>
    <row r="177" spans="1:14">
      <c r="A177" s="121"/>
      <c r="B177" s="121"/>
      <c r="C177" s="160"/>
      <c r="D177" s="81"/>
      <c r="E177" s="170"/>
      <c r="F177" s="171"/>
      <c r="G177" s="171"/>
      <c r="H177" s="171"/>
      <c r="I177" s="161"/>
      <c r="J177" s="171"/>
      <c r="K177" s="81"/>
      <c r="L177" s="81"/>
      <c r="M177" s="121"/>
      <c r="N177" s="121"/>
    </row>
    <row r="178" spans="1:14">
      <c r="B178" s="220"/>
      <c r="C178" s="220"/>
      <c r="D178" s="220"/>
      <c r="E178" s="220"/>
    </row>
    <row r="179" spans="1:14">
      <c r="B179" s="220"/>
      <c r="C179" s="220" t="s">
        <v>569</v>
      </c>
      <c r="D179" s="220" t="s">
        <v>566</v>
      </c>
      <c r="E179" s="220"/>
    </row>
    <row r="180" spans="1:14" ht="25.5" customHeight="1">
      <c r="B180" s="220"/>
      <c r="C180" s="220" t="s">
        <v>567</v>
      </c>
      <c r="D180" s="220" t="s">
        <v>568</v>
      </c>
      <c r="E180" s="220"/>
    </row>
    <row r="181" spans="1:14">
      <c r="B181" s="220"/>
      <c r="C181" s="220"/>
      <c r="D181" s="220"/>
      <c r="E181" s="220"/>
    </row>
  </sheetData>
  <mergeCells count="2">
    <mergeCell ref="A2:N2"/>
    <mergeCell ref="A3:N3"/>
  </mergeCells>
  <dataValidations count="1">
    <dataValidation allowBlank="1" showInputMessage="1" showErrorMessage="1" prompt="Введите наименование на гос.языке" sqref="C137:C150"/>
  </dataValidation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81"/>
  <sheetViews>
    <sheetView topLeftCell="C141" workbookViewId="0">
      <selection activeCell="H153" sqref="H153"/>
    </sheetView>
  </sheetViews>
  <sheetFormatPr defaultColWidth="9" defaultRowHeight="15"/>
  <cols>
    <col min="1" max="1" width="11" style="23" customWidth="1"/>
    <col min="2" max="2" width="7.7109375" style="23" customWidth="1"/>
    <col min="3" max="3" width="35.140625" style="23" customWidth="1"/>
    <col min="4" max="4" width="11" style="23" customWidth="1"/>
    <col min="5" max="5" width="9" style="23"/>
    <col min="6" max="6" width="24.42578125" style="23" customWidth="1"/>
    <col min="7" max="7" width="8.7109375" style="23" customWidth="1"/>
    <col min="8" max="8" width="14.28515625" style="23" customWidth="1"/>
    <col min="9" max="9" width="27.140625" style="23" customWidth="1"/>
    <col min="10" max="10" width="21.85546875" style="23" customWidth="1"/>
    <col min="11" max="11" width="10.7109375" style="23" customWidth="1"/>
    <col min="12" max="12" width="10.42578125" style="23" bestFit="1" customWidth="1"/>
    <col min="13" max="13" width="13.7109375" style="23" customWidth="1"/>
    <col min="14" max="14" width="12.42578125" style="23" customWidth="1"/>
    <col min="15" max="16384" width="9" style="23"/>
  </cols>
  <sheetData>
    <row r="1" spans="1:254" ht="15.75">
      <c r="A1" s="1"/>
      <c r="B1" s="2"/>
      <c r="C1" s="3"/>
      <c r="D1" s="1"/>
      <c r="E1" s="1"/>
      <c r="F1" s="21"/>
      <c r="G1" s="1"/>
      <c r="H1" s="1"/>
      <c r="I1" s="22"/>
      <c r="J1" s="1"/>
      <c r="K1" s="1"/>
      <c r="L1" s="1"/>
      <c r="M1" s="1"/>
      <c r="N1" s="1"/>
      <c r="O1" s="1"/>
      <c r="P1" s="1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</row>
    <row r="2" spans="1:254" ht="15.75">
      <c r="A2" s="279" t="s">
        <v>585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10"/>
      <c r="P2" s="1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</row>
    <row r="3" spans="1:254" ht="15.75">
      <c r="A3" s="279" t="s">
        <v>565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10"/>
      <c r="P3" s="1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</row>
    <row r="4" spans="1:254" ht="15.75">
      <c r="A4" s="1"/>
      <c r="B4" s="24"/>
      <c r="C4" s="5"/>
      <c r="D4" s="4"/>
      <c r="E4" s="4"/>
      <c r="F4" s="4"/>
      <c r="G4" s="4"/>
      <c r="H4" s="4"/>
      <c r="I4" s="20"/>
      <c r="J4" s="4"/>
      <c r="K4" s="4"/>
      <c r="L4" s="4"/>
      <c r="M4" s="4"/>
      <c r="N4" s="4"/>
      <c r="O4" s="10"/>
      <c r="P4" s="1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</row>
    <row r="5" spans="1:254" ht="15.75">
      <c r="A5" s="6"/>
      <c r="B5" s="25"/>
      <c r="C5" s="35" t="s">
        <v>0</v>
      </c>
      <c r="D5" s="7"/>
      <c r="E5" s="7"/>
      <c r="F5" s="7"/>
      <c r="G5" s="7"/>
      <c r="H5" s="7"/>
      <c r="I5" s="7"/>
      <c r="J5" s="7"/>
      <c r="K5" s="7"/>
      <c r="L5" s="7"/>
      <c r="M5" s="11"/>
      <c r="N5" s="11"/>
      <c r="O5" s="26"/>
      <c r="P5" s="6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</row>
    <row r="6" spans="1:254" ht="15.75">
      <c r="A6" s="6"/>
      <c r="B6" s="25"/>
      <c r="C6" s="35" t="s">
        <v>571</v>
      </c>
      <c r="D6" s="223"/>
      <c r="E6" s="7"/>
      <c r="F6" s="7"/>
      <c r="G6" s="7"/>
      <c r="H6" s="7"/>
      <c r="I6" s="7"/>
      <c r="J6" s="6"/>
      <c r="K6" s="11"/>
      <c r="L6" s="11"/>
      <c r="M6" s="11"/>
      <c r="N6" s="11"/>
      <c r="O6" s="26"/>
      <c r="P6" s="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</row>
    <row r="7" spans="1:254" ht="15.75">
      <c r="A7" s="6"/>
      <c r="B7" s="25"/>
      <c r="C7" s="35" t="s">
        <v>1</v>
      </c>
      <c r="D7" s="224"/>
      <c r="E7" s="11"/>
      <c r="F7" s="11"/>
      <c r="G7" s="11"/>
      <c r="H7" s="11"/>
      <c r="I7" s="7"/>
      <c r="J7" s="11"/>
      <c r="K7" s="11"/>
      <c r="L7" s="11"/>
      <c r="M7" s="11"/>
      <c r="N7" s="11"/>
      <c r="O7" s="26"/>
      <c r="P7" s="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</row>
    <row r="8" spans="1:254" ht="15.75">
      <c r="A8" s="6"/>
      <c r="B8" s="25"/>
      <c r="C8" s="35" t="s">
        <v>2</v>
      </c>
      <c r="D8" s="224"/>
      <c r="E8" s="11"/>
      <c r="F8" s="11"/>
      <c r="G8" s="11"/>
      <c r="H8" s="11"/>
      <c r="I8" s="7"/>
      <c r="J8" s="11"/>
      <c r="K8" s="11"/>
      <c r="L8" s="11"/>
      <c r="M8" s="11"/>
      <c r="N8" s="24" t="s">
        <v>3</v>
      </c>
      <c r="O8" s="26"/>
      <c r="P8" s="6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</row>
    <row r="9" spans="1:254" s="34" customFormat="1" ht="60">
      <c r="A9" s="27" t="s">
        <v>4</v>
      </c>
      <c r="B9" s="28" t="s">
        <v>5</v>
      </c>
      <c r="C9" s="29" t="s">
        <v>6</v>
      </c>
      <c r="D9" s="29" t="s">
        <v>7</v>
      </c>
      <c r="E9" s="29" t="s">
        <v>8</v>
      </c>
      <c r="F9" s="29" t="s">
        <v>9</v>
      </c>
      <c r="G9" s="29" t="s">
        <v>10</v>
      </c>
      <c r="H9" s="29" t="s">
        <v>17</v>
      </c>
      <c r="I9" s="30" t="s">
        <v>11</v>
      </c>
      <c r="J9" s="29" t="s">
        <v>12</v>
      </c>
      <c r="K9" s="29" t="s">
        <v>13</v>
      </c>
      <c r="L9" s="29" t="s">
        <v>16</v>
      </c>
      <c r="M9" s="29" t="s">
        <v>14</v>
      </c>
      <c r="N9" s="29" t="s">
        <v>15</v>
      </c>
      <c r="O9" s="31"/>
      <c r="P9" s="32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54" ht="24">
      <c r="A10" s="8">
        <v>261</v>
      </c>
      <c r="B10" s="8">
        <v>142</v>
      </c>
      <c r="C10" s="36" t="s">
        <v>44</v>
      </c>
      <c r="D10" s="49">
        <v>26</v>
      </c>
      <c r="E10" s="37">
        <v>36</v>
      </c>
      <c r="F10" s="47" t="s">
        <v>18</v>
      </c>
      <c r="G10" s="48" t="s">
        <v>19</v>
      </c>
      <c r="H10" s="9"/>
      <c r="I10" s="161" t="s">
        <v>230</v>
      </c>
      <c r="J10" s="49" t="s">
        <v>20</v>
      </c>
      <c r="K10" s="38">
        <v>25.87</v>
      </c>
      <c r="L10" s="38">
        <v>25.87</v>
      </c>
      <c r="M10" s="13">
        <f>K10-L10</f>
        <v>0</v>
      </c>
      <c r="N10" s="50">
        <f>K10-L10</f>
        <v>0</v>
      </c>
      <c r="O10" s="51"/>
      <c r="P10" s="39"/>
      <c r="Q10" s="39"/>
      <c r="R10" s="52"/>
    </row>
    <row r="11" spans="1:254">
      <c r="A11" s="41"/>
      <c r="B11" s="42"/>
      <c r="C11" s="127" t="s">
        <v>376</v>
      </c>
      <c r="D11" s="46">
        <f>SUM(D10:D10)</f>
        <v>26</v>
      </c>
      <c r="E11" s="46">
        <f>SUM(E10:E10)</f>
        <v>36</v>
      </c>
      <c r="F11" s="43"/>
      <c r="G11" s="44"/>
      <c r="H11" s="44"/>
      <c r="I11" s="45"/>
      <c r="J11" s="44"/>
      <c r="K11" s="46">
        <f>SUM(K10:K10)</f>
        <v>25.87</v>
      </c>
      <c r="L11" s="46">
        <f>SUM(L10:L10)</f>
        <v>25.87</v>
      </c>
      <c r="M11" s="46">
        <f>SUM(M10:M10)</f>
        <v>0</v>
      </c>
      <c r="N11" s="46">
        <f>SUM(N10:N10)</f>
        <v>0</v>
      </c>
      <c r="P11" s="39"/>
      <c r="Q11" s="39"/>
      <c r="R11" s="40"/>
    </row>
    <row r="12" spans="1:254">
      <c r="A12" s="58"/>
      <c r="B12" s="59"/>
      <c r="C12" s="56" t="s">
        <v>21</v>
      </c>
      <c r="D12" s="57">
        <f>D13+D14+D15+D16+D17+D18+D19+D20</f>
        <v>434.315</v>
      </c>
      <c r="E12" s="57">
        <f t="shared" ref="E12:N12" si="0">E13+E14+E15+E16+E17+E18+E19+E20</f>
        <v>86</v>
      </c>
      <c r="F12" s="57"/>
      <c r="G12" s="57"/>
      <c r="H12" s="57"/>
      <c r="I12" s="57"/>
      <c r="J12" s="57"/>
      <c r="K12" s="57">
        <f t="shared" si="0"/>
        <v>434.315</v>
      </c>
      <c r="L12" s="57">
        <f t="shared" si="0"/>
        <v>434.315</v>
      </c>
      <c r="M12" s="57">
        <f t="shared" si="0"/>
        <v>0</v>
      </c>
      <c r="N12" s="57">
        <f t="shared" si="0"/>
        <v>0</v>
      </c>
      <c r="P12" s="39"/>
      <c r="Q12" s="39"/>
      <c r="R12" s="40"/>
    </row>
    <row r="13" spans="1:254">
      <c r="A13" s="221" t="s">
        <v>570</v>
      </c>
      <c r="B13" s="81">
        <v>149</v>
      </c>
      <c r="C13" s="53" t="s">
        <v>22</v>
      </c>
      <c r="D13" s="18">
        <v>13.885</v>
      </c>
      <c r="E13" s="37">
        <v>5</v>
      </c>
      <c r="F13" s="148" t="s">
        <v>28</v>
      </c>
      <c r="G13" s="48" t="s">
        <v>19</v>
      </c>
      <c r="H13" s="9"/>
      <c r="I13" s="161" t="s">
        <v>45</v>
      </c>
      <c r="J13" s="37" t="s">
        <v>43</v>
      </c>
      <c r="K13" s="18">
        <f>D13</f>
        <v>13.885</v>
      </c>
      <c r="L13" s="18">
        <f>K13</f>
        <v>13.885</v>
      </c>
      <c r="M13" s="13"/>
      <c r="N13" s="205">
        <f>K13-L13</f>
        <v>0</v>
      </c>
      <c r="P13" s="39"/>
      <c r="Q13" s="39"/>
      <c r="R13" s="40"/>
    </row>
    <row r="14" spans="1:254">
      <c r="A14" s="221" t="s">
        <v>570</v>
      </c>
      <c r="B14" s="81">
        <v>149</v>
      </c>
      <c r="C14" s="54" t="s">
        <v>23</v>
      </c>
      <c r="D14" s="18">
        <v>87.48</v>
      </c>
      <c r="E14" s="37">
        <v>10</v>
      </c>
      <c r="F14" s="148" t="s">
        <v>29</v>
      </c>
      <c r="G14" s="48" t="s">
        <v>19</v>
      </c>
      <c r="H14" s="9"/>
      <c r="I14" s="161" t="s">
        <v>46</v>
      </c>
      <c r="J14" s="37" t="s">
        <v>36</v>
      </c>
      <c r="K14" s="18">
        <f t="shared" ref="K14:K53" si="1">D14</f>
        <v>87.48</v>
      </c>
      <c r="L14" s="18">
        <f t="shared" ref="L14:L20" si="2">K14</f>
        <v>87.48</v>
      </c>
      <c r="M14" s="13"/>
      <c r="N14" s="205">
        <f t="shared" ref="N14:N20" si="3">K14-L14</f>
        <v>0</v>
      </c>
      <c r="P14" s="39"/>
      <c r="Q14" s="39"/>
      <c r="R14" s="40"/>
    </row>
    <row r="15" spans="1:254">
      <c r="A15" s="221" t="s">
        <v>570</v>
      </c>
      <c r="B15" s="81">
        <v>149</v>
      </c>
      <c r="C15" s="53" t="s">
        <v>47</v>
      </c>
      <c r="D15" s="18">
        <v>69.06</v>
      </c>
      <c r="E15" s="37">
        <v>13</v>
      </c>
      <c r="F15" s="148" t="s">
        <v>30</v>
      </c>
      <c r="G15" s="48" t="s">
        <v>19</v>
      </c>
      <c r="H15" s="9"/>
      <c r="I15" s="161" t="s">
        <v>50</v>
      </c>
      <c r="J15" s="55" t="s">
        <v>37</v>
      </c>
      <c r="K15" s="18">
        <f t="shared" si="1"/>
        <v>69.06</v>
      </c>
      <c r="L15" s="18">
        <f t="shared" si="2"/>
        <v>69.06</v>
      </c>
      <c r="M15" s="13"/>
      <c r="N15" s="205">
        <f t="shared" si="3"/>
        <v>0</v>
      </c>
      <c r="P15" s="39"/>
      <c r="Q15" s="39"/>
      <c r="R15" s="40"/>
    </row>
    <row r="16" spans="1:254">
      <c r="A16" s="221" t="s">
        <v>570</v>
      </c>
      <c r="B16" s="81">
        <v>149</v>
      </c>
      <c r="C16" s="54" t="s">
        <v>24</v>
      </c>
      <c r="D16" s="18">
        <v>18</v>
      </c>
      <c r="E16" s="37">
        <v>15</v>
      </c>
      <c r="F16" s="148" t="s">
        <v>31</v>
      </c>
      <c r="G16" s="48" t="s">
        <v>19</v>
      </c>
      <c r="H16" s="9"/>
      <c r="I16" s="161" t="s">
        <v>51</v>
      </c>
      <c r="J16" s="37" t="s">
        <v>38</v>
      </c>
      <c r="K16" s="18">
        <f t="shared" si="1"/>
        <v>18</v>
      </c>
      <c r="L16" s="18">
        <f t="shared" si="2"/>
        <v>18</v>
      </c>
      <c r="M16" s="13"/>
      <c r="N16" s="205">
        <f t="shared" si="3"/>
        <v>0</v>
      </c>
      <c r="P16" s="39"/>
      <c r="Q16" s="39"/>
      <c r="R16" s="40"/>
    </row>
    <row r="17" spans="1:19">
      <c r="A17" s="221" t="s">
        <v>570</v>
      </c>
      <c r="B17" s="81">
        <v>149</v>
      </c>
      <c r="C17" s="53" t="s">
        <v>48</v>
      </c>
      <c r="D17" s="18">
        <v>54.72</v>
      </c>
      <c r="E17" s="37">
        <v>30</v>
      </c>
      <c r="F17" s="148" t="s">
        <v>32</v>
      </c>
      <c r="G17" s="48" t="s">
        <v>19</v>
      </c>
      <c r="H17" s="9"/>
      <c r="I17" s="161" t="s">
        <v>49</v>
      </c>
      <c r="J17" s="37" t="s">
        <v>39</v>
      </c>
      <c r="K17" s="18">
        <f t="shared" si="1"/>
        <v>54.72</v>
      </c>
      <c r="L17" s="18">
        <f t="shared" si="2"/>
        <v>54.72</v>
      </c>
      <c r="M17" s="13"/>
      <c r="N17" s="205">
        <f t="shared" si="3"/>
        <v>0</v>
      </c>
      <c r="P17" s="39"/>
      <c r="Q17" s="39"/>
      <c r="R17" s="40"/>
    </row>
    <row r="18" spans="1:19">
      <c r="A18" s="221" t="s">
        <v>570</v>
      </c>
      <c r="B18" s="81">
        <v>149</v>
      </c>
      <c r="C18" s="54" t="s">
        <v>25</v>
      </c>
      <c r="D18" s="18">
        <v>131.4</v>
      </c>
      <c r="E18" s="37">
        <v>6</v>
      </c>
      <c r="F18" s="148" t="s">
        <v>33</v>
      </c>
      <c r="G18" s="48" t="s">
        <v>19</v>
      </c>
      <c r="H18" s="9"/>
      <c r="I18" s="161" t="s">
        <v>53</v>
      </c>
      <c r="J18" s="37" t="s">
        <v>40</v>
      </c>
      <c r="K18" s="18">
        <f t="shared" si="1"/>
        <v>131.4</v>
      </c>
      <c r="L18" s="18">
        <f t="shared" si="2"/>
        <v>131.4</v>
      </c>
      <c r="M18" s="13"/>
      <c r="N18" s="205">
        <f t="shared" si="3"/>
        <v>0</v>
      </c>
      <c r="P18" s="39"/>
      <c r="Q18" s="39"/>
      <c r="R18" s="40"/>
    </row>
    <row r="19" spans="1:19">
      <c r="A19" s="221" t="s">
        <v>570</v>
      </c>
      <c r="B19" s="81">
        <v>149</v>
      </c>
      <c r="C19" s="54" t="s">
        <v>26</v>
      </c>
      <c r="D19" s="18">
        <v>50.12</v>
      </c>
      <c r="E19" s="37">
        <v>2</v>
      </c>
      <c r="F19" s="148" t="s">
        <v>34</v>
      </c>
      <c r="G19" s="48" t="s">
        <v>19</v>
      </c>
      <c r="H19" s="9"/>
      <c r="I19" s="161" t="s">
        <v>54</v>
      </c>
      <c r="J19" s="37" t="s">
        <v>41</v>
      </c>
      <c r="K19" s="18">
        <f t="shared" si="1"/>
        <v>50.12</v>
      </c>
      <c r="L19" s="18">
        <f t="shared" si="2"/>
        <v>50.12</v>
      </c>
      <c r="M19" s="13"/>
      <c r="N19" s="205">
        <f t="shared" si="3"/>
        <v>0</v>
      </c>
      <c r="P19" s="51"/>
      <c r="Q19" s="51"/>
      <c r="R19" s="39"/>
    </row>
    <row r="20" spans="1:19">
      <c r="A20" s="221" t="s">
        <v>570</v>
      </c>
      <c r="B20" s="81">
        <v>149</v>
      </c>
      <c r="C20" s="54" t="s">
        <v>27</v>
      </c>
      <c r="D20" s="18">
        <v>9.65</v>
      </c>
      <c r="E20" s="37">
        <v>5</v>
      </c>
      <c r="F20" s="148" t="s">
        <v>35</v>
      </c>
      <c r="G20" s="48" t="s">
        <v>19</v>
      </c>
      <c r="H20" s="9"/>
      <c r="I20" s="161" t="s">
        <v>52</v>
      </c>
      <c r="J20" s="37" t="s">
        <v>42</v>
      </c>
      <c r="K20" s="18">
        <f t="shared" si="1"/>
        <v>9.65</v>
      </c>
      <c r="L20" s="18">
        <f t="shared" si="2"/>
        <v>9.65</v>
      </c>
      <c r="M20" s="13"/>
      <c r="N20" s="205">
        <f t="shared" si="3"/>
        <v>0</v>
      </c>
    </row>
    <row r="21" spans="1:19">
      <c r="A21" s="73"/>
      <c r="B21" s="59"/>
      <c r="C21" s="74" t="s">
        <v>67</v>
      </c>
      <c r="D21" s="57">
        <f>D22+D23+D24+D25+D26+D27+D28+D29+D30+D31+D32+D33+D34+D35</f>
        <v>1059.1970000000001</v>
      </c>
      <c r="E21" s="57">
        <f>E22+E23+E24+E25+E26+E27+E28+E29+E30+E31+E32+E33+E34+E35</f>
        <v>1039</v>
      </c>
      <c r="F21" s="149"/>
      <c r="G21" s="57"/>
      <c r="H21" s="57"/>
      <c r="I21" s="57"/>
      <c r="J21" s="57"/>
      <c r="K21" s="57">
        <f>K22+K23+K24+K25+K26+K27+K28+K29+K30+K31+K32+K33+K34+K35</f>
        <v>1059.1970000000001</v>
      </c>
      <c r="L21" s="57">
        <f>L22+L23+L24+L25+L26+L27+L28+L29+L30+L31+L32+L33+L34+L35</f>
        <v>1059.1970000000001</v>
      </c>
      <c r="M21" s="225">
        <f>M22+M23+M24+M25+M26+M27+M28+M29+M30+M31+M32+M33+M34+M35</f>
        <v>0</v>
      </c>
      <c r="N21" s="57">
        <f>N22+N23+N24+N25+N26+N27+N28+N29+N30+N31+N32+N33+N34+N35</f>
        <v>0</v>
      </c>
    </row>
    <row r="22" spans="1:19">
      <c r="A22" s="221" t="s">
        <v>570</v>
      </c>
      <c r="B22" s="81">
        <v>149</v>
      </c>
      <c r="C22" s="62" t="s">
        <v>55</v>
      </c>
      <c r="D22" s="18">
        <v>557.20000000000005</v>
      </c>
      <c r="E22" s="37">
        <v>250</v>
      </c>
      <c r="F22" s="150" t="s">
        <v>68</v>
      </c>
      <c r="G22" s="48" t="s">
        <v>19</v>
      </c>
      <c r="H22" s="9">
        <v>7472893</v>
      </c>
      <c r="I22" s="161" t="s">
        <v>105</v>
      </c>
      <c r="J22" s="37" t="s">
        <v>81</v>
      </c>
      <c r="K22" s="18">
        <f t="shared" si="1"/>
        <v>557.20000000000005</v>
      </c>
      <c r="L22" s="18">
        <f>K22</f>
        <v>557.20000000000005</v>
      </c>
      <c r="M22" s="13"/>
      <c r="N22" s="205">
        <f>K22-L22</f>
        <v>0</v>
      </c>
      <c r="P22" s="39"/>
      <c r="Q22" s="39"/>
      <c r="R22" s="89"/>
      <c r="S22" s="51"/>
    </row>
    <row r="23" spans="1:19" ht="24">
      <c r="A23" s="221" t="s">
        <v>570</v>
      </c>
      <c r="B23" s="81">
        <v>149</v>
      </c>
      <c r="C23" s="63" t="s">
        <v>95</v>
      </c>
      <c r="D23" s="18">
        <v>11.7</v>
      </c>
      <c r="E23" s="37">
        <v>100</v>
      </c>
      <c r="F23" s="150" t="s">
        <v>69</v>
      </c>
      <c r="G23" s="48" t="s">
        <v>19</v>
      </c>
      <c r="H23" s="9"/>
      <c r="I23" s="161" t="s">
        <v>98</v>
      </c>
      <c r="J23" s="55" t="s">
        <v>82</v>
      </c>
      <c r="K23" s="18">
        <f t="shared" si="1"/>
        <v>11.7</v>
      </c>
      <c r="L23" s="18">
        <f t="shared" ref="L23:L35" si="4">K23</f>
        <v>11.7</v>
      </c>
      <c r="M23" s="13"/>
      <c r="N23" s="205">
        <f t="shared" ref="N23:N35" si="5">K23-L23</f>
        <v>0</v>
      </c>
      <c r="P23" s="39"/>
      <c r="Q23" s="39"/>
      <c r="R23" s="89"/>
      <c r="S23" s="51"/>
    </row>
    <row r="24" spans="1:19">
      <c r="A24" s="221" t="s">
        <v>570</v>
      </c>
      <c r="B24" s="81">
        <v>149</v>
      </c>
      <c r="C24" s="64" t="s">
        <v>56</v>
      </c>
      <c r="D24" s="18">
        <v>8.6</v>
      </c>
      <c r="E24" s="37">
        <v>50</v>
      </c>
      <c r="F24" s="150" t="s">
        <v>70</v>
      </c>
      <c r="G24" s="48" t="s">
        <v>19</v>
      </c>
      <c r="H24" s="9"/>
      <c r="I24" s="161" t="s">
        <v>99</v>
      </c>
      <c r="J24" s="37" t="s">
        <v>83</v>
      </c>
      <c r="K24" s="18">
        <f t="shared" si="1"/>
        <v>8.6</v>
      </c>
      <c r="L24" s="18">
        <f t="shared" si="4"/>
        <v>8.6</v>
      </c>
      <c r="M24" s="13"/>
      <c r="N24" s="205">
        <f t="shared" si="5"/>
        <v>0</v>
      </c>
      <c r="P24" s="39"/>
      <c r="Q24" s="39"/>
      <c r="R24" s="89"/>
      <c r="S24" s="51"/>
    </row>
    <row r="25" spans="1:19">
      <c r="A25" s="221" t="s">
        <v>570</v>
      </c>
      <c r="B25" s="81">
        <v>149</v>
      </c>
      <c r="C25" s="65" t="s">
        <v>96</v>
      </c>
      <c r="D25" s="18">
        <v>34.359000000000002</v>
      </c>
      <c r="E25" s="37">
        <v>50</v>
      </c>
      <c r="F25" s="150" t="s">
        <v>70</v>
      </c>
      <c r="G25" s="48" t="s">
        <v>19</v>
      </c>
      <c r="H25" s="9"/>
      <c r="I25" s="161" t="s">
        <v>101</v>
      </c>
      <c r="J25" s="37" t="s">
        <v>84</v>
      </c>
      <c r="K25" s="18">
        <f t="shared" si="1"/>
        <v>34.359000000000002</v>
      </c>
      <c r="L25" s="18">
        <f t="shared" si="4"/>
        <v>34.359000000000002</v>
      </c>
      <c r="M25" s="13"/>
      <c r="N25" s="205">
        <f t="shared" si="5"/>
        <v>0</v>
      </c>
      <c r="P25" s="39"/>
      <c r="Q25" s="39"/>
      <c r="R25" s="89"/>
      <c r="S25" s="51"/>
    </row>
    <row r="26" spans="1:19" ht="25.5">
      <c r="A26" s="221" t="s">
        <v>570</v>
      </c>
      <c r="B26" s="81">
        <v>149</v>
      </c>
      <c r="C26" s="64" t="s">
        <v>58</v>
      </c>
      <c r="D26" s="18">
        <v>20.271999999999998</v>
      </c>
      <c r="E26" s="37">
        <v>100</v>
      </c>
      <c r="F26" s="77" t="s">
        <v>71</v>
      </c>
      <c r="G26" s="48" t="s">
        <v>19</v>
      </c>
      <c r="H26" s="9"/>
      <c r="I26" s="161" t="s">
        <v>100</v>
      </c>
      <c r="J26" s="37" t="s">
        <v>85</v>
      </c>
      <c r="K26" s="18">
        <f t="shared" si="1"/>
        <v>20.271999999999998</v>
      </c>
      <c r="L26" s="18">
        <f t="shared" si="4"/>
        <v>20.271999999999998</v>
      </c>
      <c r="M26" s="13"/>
      <c r="N26" s="205">
        <f t="shared" si="5"/>
        <v>0</v>
      </c>
      <c r="P26" s="39"/>
      <c r="Q26" s="39"/>
      <c r="R26" s="89"/>
      <c r="S26" s="51"/>
    </row>
    <row r="27" spans="1:19" ht="25.5">
      <c r="A27" s="221" t="s">
        <v>570</v>
      </c>
      <c r="B27" s="81">
        <v>149</v>
      </c>
      <c r="C27" s="64" t="s">
        <v>59</v>
      </c>
      <c r="D27" s="18">
        <v>82.5</v>
      </c>
      <c r="E27" s="37">
        <v>100</v>
      </c>
      <c r="F27" s="77" t="s">
        <v>72</v>
      </c>
      <c r="G27" s="48" t="s">
        <v>19</v>
      </c>
      <c r="H27" s="9"/>
      <c r="I27" s="161" t="s">
        <v>102</v>
      </c>
      <c r="J27" s="37" t="s">
        <v>86</v>
      </c>
      <c r="K27" s="18">
        <f t="shared" si="1"/>
        <v>82.5</v>
      </c>
      <c r="L27" s="18">
        <f t="shared" si="4"/>
        <v>82.5</v>
      </c>
      <c r="M27" s="13"/>
      <c r="N27" s="205">
        <f t="shared" si="5"/>
        <v>0</v>
      </c>
      <c r="P27" s="39"/>
      <c r="Q27" s="39"/>
      <c r="R27" s="89"/>
      <c r="S27" s="51"/>
    </row>
    <row r="28" spans="1:19" ht="48">
      <c r="A28" s="221" t="s">
        <v>570</v>
      </c>
      <c r="B28" s="81">
        <v>149</v>
      </c>
      <c r="C28" s="66" t="s">
        <v>97</v>
      </c>
      <c r="D28" s="18">
        <v>81</v>
      </c>
      <c r="E28" s="37">
        <v>100</v>
      </c>
      <c r="F28" s="78" t="s">
        <v>73</v>
      </c>
      <c r="G28" s="48" t="s">
        <v>19</v>
      </c>
      <c r="H28" s="9"/>
      <c r="I28" s="161" t="s">
        <v>103</v>
      </c>
      <c r="J28" s="55" t="s">
        <v>87</v>
      </c>
      <c r="K28" s="18">
        <f t="shared" si="1"/>
        <v>81</v>
      </c>
      <c r="L28" s="18">
        <f t="shared" si="4"/>
        <v>81</v>
      </c>
      <c r="M28" s="13"/>
      <c r="N28" s="205">
        <f t="shared" si="5"/>
        <v>0</v>
      </c>
      <c r="P28" s="39"/>
      <c r="Q28" s="39"/>
      <c r="R28" s="89"/>
      <c r="S28" s="51"/>
    </row>
    <row r="29" spans="1:19" ht="41.25" customHeight="1">
      <c r="A29" s="221" t="s">
        <v>570</v>
      </c>
      <c r="B29" s="81">
        <v>149</v>
      </c>
      <c r="C29" s="67" t="s">
        <v>60</v>
      </c>
      <c r="D29" s="18">
        <v>7.28</v>
      </c>
      <c r="E29" s="37">
        <v>50</v>
      </c>
      <c r="F29" s="77" t="s">
        <v>74</v>
      </c>
      <c r="G29" s="48" t="s">
        <v>19</v>
      </c>
      <c r="H29" s="9"/>
      <c r="I29" s="161" t="s">
        <v>104</v>
      </c>
      <c r="J29" s="37" t="s">
        <v>88</v>
      </c>
      <c r="K29" s="18">
        <f t="shared" si="1"/>
        <v>7.28</v>
      </c>
      <c r="L29" s="18">
        <f t="shared" si="4"/>
        <v>7.28</v>
      </c>
      <c r="M29" s="13"/>
      <c r="N29" s="205">
        <f t="shared" si="5"/>
        <v>0</v>
      </c>
      <c r="P29" s="39"/>
      <c r="Q29" s="39"/>
      <c r="R29" s="89"/>
      <c r="S29" s="51"/>
    </row>
    <row r="30" spans="1:19">
      <c r="A30" s="221" t="s">
        <v>570</v>
      </c>
      <c r="B30" s="81">
        <v>149</v>
      </c>
      <c r="C30" s="54" t="s">
        <v>61</v>
      </c>
      <c r="D30" s="18">
        <v>41.51</v>
      </c>
      <c r="E30" s="37">
        <v>70</v>
      </c>
      <c r="F30" s="150" t="s">
        <v>75</v>
      </c>
      <c r="G30" s="48" t="s">
        <v>19</v>
      </c>
      <c r="H30" s="9"/>
      <c r="I30" s="161" t="s">
        <v>106</v>
      </c>
      <c r="J30" s="37" t="s">
        <v>89</v>
      </c>
      <c r="K30" s="18">
        <f t="shared" si="1"/>
        <v>41.51</v>
      </c>
      <c r="L30" s="18">
        <f t="shared" si="4"/>
        <v>41.51</v>
      </c>
      <c r="M30" s="13"/>
      <c r="N30" s="205">
        <f t="shared" si="5"/>
        <v>0</v>
      </c>
      <c r="P30" s="39"/>
      <c r="Q30" s="39"/>
      <c r="R30" s="89"/>
      <c r="S30" s="51"/>
    </row>
    <row r="31" spans="1:19" ht="41.25" customHeight="1">
      <c r="A31" s="221" t="s">
        <v>570</v>
      </c>
      <c r="B31" s="81">
        <v>149</v>
      </c>
      <c r="C31" s="68" t="s">
        <v>62</v>
      </c>
      <c r="D31" s="18">
        <v>102.36799999999999</v>
      </c>
      <c r="E31" s="37">
        <v>100</v>
      </c>
      <c r="F31" s="77" t="s">
        <v>76</v>
      </c>
      <c r="G31" s="48" t="s">
        <v>19</v>
      </c>
      <c r="H31" s="9"/>
      <c r="I31" s="161" t="s">
        <v>107</v>
      </c>
      <c r="J31" s="37" t="s">
        <v>90</v>
      </c>
      <c r="K31" s="18">
        <f t="shared" si="1"/>
        <v>102.36799999999999</v>
      </c>
      <c r="L31" s="18">
        <f t="shared" si="4"/>
        <v>102.36799999999999</v>
      </c>
      <c r="M31" s="13"/>
      <c r="N31" s="205">
        <f t="shared" si="5"/>
        <v>0</v>
      </c>
      <c r="P31" s="39"/>
      <c r="Q31" s="39"/>
      <c r="R31" s="89"/>
      <c r="S31" s="51"/>
    </row>
    <row r="32" spans="1:19">
      <c r="A32" s="221" t="s">
        <v>570</v>
      </c>
      <c r="B32" s="81">
        <v>149</v>
      </c>
      <c r="C32" s="68" t="s">
        <v>63</v>
      </c>
      <c r="D32" s="18">
        <v>17.989999999999998</v>
      </c>
      <c r="E32" s="37">
        <v>15</v>
      </c>
      <c r="F32" s="150" t="s">
        <v>77</v>
      </c>
      <c r="G32" s="48" t="s">
        <v>19</v>
      </c>
      <c r="H32" s="9"/>
      <c r="I32" s="161" t="s">
        <v>108</v>
      </c>
      <c r="J32" s="37" t="s">
        <v>91</v>
      </c>
      <c r="K32" s="18">
        <f t="shared" si="1"/>
        <v>17.989999999999998</v>
      </c>
      <c r="L32" s="18">
        <f t="shared" si="4"/>
        <v>17.989999999999998</v>
      </c>
      <c r="M32" s="13"/>
      <c r="N32" s="205">
        <f t="shared" si="5"/>
        <v>0</v>
      </c>
      <c r="P32" s="39"/>
      <c r="Q32" s="39"/>
      <c r="R32" s="89"/>
      <c r="S32" s="51"/>
    </row>
    <row r="33" spans="1:19">
      <c r="A33" s="221" t="s">
        <v>570</v>
      </c>
      <c r="B33" s="81">
        <v>149</v>
      </c>
      <c r="C33" s="69" t="s">
        <v>64</v>
      </c>
      <c r="D33" s="18">
        <v>54.298000000000002</v>
      </c>
      <c r="E33" s="37">
        <v>24</v>
      </c>
      <c r="F33" s="150" t="s">
        <v>78</v>
      </c>
      <c r="G33" s="48" t="s">
        <v>19</v>
      </c>
      <c r="H33" s="9"/>
      <c r="I33" s="161" t="s">
        <v>109</v>
      </c>
      <c r="J33" s="37" t="s">
        <v>92</v>
      </c>
      <c r="K33" s="18">
        <f t="shared" si="1"/>
        <v>54.298000000000002</v>
      </c>
      <c r="L33" s="18">
        <f t="shared" si="4"/>
        <v>54.298000000000002</v>
      </c>
      <c r="M33" s="13"/>
      <c r="N33" s="205">
        <f t="shared" si="5"/>
        <v>0</v>
      </c>
      <c r="P33" s="39"/>
      <c r="Q33" s="39"/>
      <c r="R33" s="89"/>
      <c r="S33" s="51"/>
    </row>
    <row r="34" spans="1:19">
      <c r="A34" s="221" t="s">
        <v>570</v>
      </c>
      <c r="B34" s="81">
        <v>149</v>
      </c>
      <c r="C34" s="69" t="s">
        <v>65</v>
      </c>
      <c r="D34" s="18">
        <v>29.12</v>
      </c>
      <c r="E34" s="37">
        <v>10</v>
      </c>
      <c r="F34" s="150" t="s">
        <v>79</v>
      </c>
      <c r="G34" s="48" t="s">
        <v>19</v>
      </c>
      <c r="H34" s="9"/>
      <c r="I34" s="161" t="s">
        <v>110</v>
      </c>
      <c r="J34" s="37" t="s">
        <v>93</v>
      </c>
      <c r="K34" s="18">
        <f t="shared" si="1"/>
        <v>29.12</v>
      </c>
      <c r="L34" s="18">
        <f t="shared" si="4"/>
        <v>29.12</v>
      </c>
      <c r="M34" s="13"/>
      <c r="N34" s="205">
        <f t="shared" si="5"/>
        <v>0</v>
      </c>
      <c r="P34" s="39"/>
      <c r="Q34" s="39"/>
      <c r="R34" s="89"/>
      <c r="S34" s="51"/>
    </row>
    <row r="35" spans="1:19">
      <c r="A35" s="221" t="s">
        <v>570</v>
      </c>
      <c r="B35" s="81">
        <v>149</v>
      </c>
      <c r="C35" s="70" t="s">
        <v>66</v>
      </c>
      <c r="D35" s="18">
        <v>11</v>
      </c>
      <c r="E35" s="37">
        <v>20</v>
      </c>
      <c r="F35" s="150" t="s">
        <v>80</v>
      </c>
      <c r="G35" s="48" t="s">
        <v>19</v>
      </c>
      <c r="H35" s="9"/>
      <c r="I35" s="161" t="s">
        <v>111</v>
      </c>
      <c r="J35" s="37" t="s">
        <v>94</v>
      </c>
      <c r="K35" s="18">
        <f t="shared" si="1"/>
        <v>11</v>
      </c>
      <c r="L35" s="18">
        <f t="shared" si="4"/>
        <v>11</v>
      </c>
      <c r="M35" s="13"/>
      <c r="N35" s="205">
        <f t="shared" si="5"/>
        <v>0</v>
      </c>
      <c r="P35" s="39"/>
      <c r="Q35" s="39"/>
      <c r="R35" s="89"/>
      <c r="S35" s="51"/>
    </row>
    <row r="36" spans="1:19">
      <c r="A36" s="58"/>
      <c r="B36" s="59"/>
      <c r="C36" s="74" t="s">
        <v>129</v>
      </c>
      <c r="D36" s="57">
        <f>D37+D38+D39+D40+D41+D42+D43+D44+D45+D46+D47+D48+D49+D50+D51+D52+D53</f>
        <v>1078.77</v>
      </c>
      <c r="E36" s="57">
        <f t="shared" ref="E36:N36" si="6">E37+E38+E39+E40+E41+E42+E43+E44+E45+E46+E47+E48+E49+E50+E51+E52+E53</f>
        <v>2691</v>
      </c>
      <c r="F36" s="149"/>
      <c r="G36" s="57"/>
      <c r="H36" s="57"/>
      <c r="I36" s="57"/>
      <c r="J36" s="57"/>
      <c r="K36" s="57">
        <f t="shared" si="6"/>
        <v>1078.77</v>
      </c>
      <c r="L36" s="57">
        <f t="shared" si="6"/>
        <v>1078.77</v>
      </c>
      <c r="M36" s="57">
        <f t="shared" si="6"/>
        <v>0</v>
      </c>
      <c r="N36" s="57">
        <f t="shared" si="6"/>
        <v>0</v>
      </c>
      <c r="P36" s="51"/>
      <c r="Q36" s="51"/>
      <c r="R36" s="51"/>
      <c r="S36" s="51"/>
    </row>
    <row r="37" spans="1:19">
      <c r="A37" s="221" t="s">
        <v>570</v>
      </c>
      <c r="B37" s="81">
        <v>149</v>
      </c>
      <c r="C37" s="62" t="s">
        <v>112</v>
      </c>
      <c r="D37" s="18">
        <v>330.4</v>
      </c>
      <c r="E37" s="37">
        <v>1000</v>
      </c>
      <c r="F37" s="75" t="s">
        <v>130</v>
      </c>
      <c r="G37" s="48" t="s">
        <v>19</v>
      </c>
      <c r="H37" s="9"/>
      <c r="I37" s="161" t="s">
        <v>179</v>
      </c>
      <c r="J37" s="37" t="s">
        <v>146</v>
      </c>
      <c r="K37" s="18">
        <f t="shared" si="1"/>
        <v>330.4</v>
      </c>
      <c r="L37" s="18">
        <f>K37</f>
        <v>330.4</v>
      </c>
      <c r="M37" s="13"/>
      <c r="N37" s="205">
        <f>K37-L37</f>
        <v>0</v>
      </c>
      <c r="P37" s="39"/>
      <c r="Q37" s="39"/>
      <c r="R37" s="90"/>
      <c r="S37" s="51"/>
    </row>
    <row r="38" spans="1:19">
      <c r="A38" s="221" t="s">
        <v>570</v>
      </c>
      <c r="B38" s="81">
        <v>149</v>
      </c>
      <c r="C38" s="62" t="s">
        <v>113</v>
      </c>
      <c r="D38" s="18">
        <v>86.75</v>
      </c>
      <c r="E38" s="37">
        <v>250</v>
      </c>
      <c r="F38" s="148" t="s">
        <v>131</v>
      </c>
      <c r="G38" s="48" t="s">
        <v>19</v>
      </c>
      <c r="H38" s="9"/>
      <c r="I38" s="161" t="s">
        <v>178</v>
      </c>
      <c r="J38" s="37" t="s">
        <v>147</v>
      </c>
      <c r="K38" s="18">
        <f t="shared" si="1"/>
        <v>86.75</v>
      </c>
      <c r="L38" s="18">
        <f t="shared" ref="L38:L53" si="7">K38</f>
        <v>86.75</v>
      </c>
      <c r="M38" s="13"/>
      <c r="N38" s="205">
        <f t="shared" ref="N38:N53" si="8">K38-L38</f>
        <v>0</v>
      </c>
      <c r="P38" s="39"/>
      <c r="Q38" s="39"/>
      <c r="R38" s="90"/>
      <c r="S38" s="51"/>
    </row>
    <row r="39" spans="1:19">
      <c r="A39" s="221" t="s">
        <v>570</v>
      </c>
      <c r="B39" s="81">
        <v>149</v>
      </c>
      <c r="C39" s="62" t="s">
        <v>114</v>
      </c>
      <c r="D39" s="18">
        <v>32</v>
      </c>
      <c r="E39" s="37">
        <v>250</v>
      </c>
      <c r="F39" s="148" t="s">
        <v>132</v>
      </c>
      <c r="G39" s="48" t="s">
        <v>19</v>
      </c>
      <c r="H39" s="9"/>
      <c r="I39" s="161" t="s">
        <v>177</v>
      </c>
      <c r="J39" s="37" t="s">
        <v>148</v>
      </c>
      <c r="K39" s="18">
        <f t="shared" si="1"/>
        <v>32</v>
      </c>
      <c r="L39" s="18">
        <f t="shared" si="7"/>
        <v>32</v>
      </c>
      <c r="M39" s="13"/>
      <c r="N39" s="205">
        <f t="shared" si="8"/>
        <v>0</v>
      </c>
      <c r="P39" s="39"/>
      <c r="Q39" s="39"/>
      <c r="R39" s="90"/>
      <c r="S39" s="51"/>
    </row>
    <row r="40" spans="1:19">
      <c r="A40" s="221" t="s">
        <v>570</v>
      </c>
      <c r="B40" s="81">
        <v>149</v>
      </c>
      <c r="C40" s="62" t="s">
        <v>115</v>
      </c>
      <c r="D40" s="18">
        <v>24.3</v>
      </c>
      <c r="E40" s="37">
        <v>300</v>
      </c>
      <c r="F40" s="148" t="s">
        <v>133</v>
      </c>
      <c r="G40" s="48" t="s">
        <v>19</v>
      </c>
      <c r="H40" s="9"/>
      <c r="I40" s="161" t="s">
        <v>176</v>
      </c>
      <c r="J40" s="37" t="s">
        <v>149</v>
      </c>
      <c r="K40" s="18">
        <f t="shared" si="1"/>
        <v>24.3</v>
      </c>
      <c r="L40" s="18">
        <f t="shared" si="7"/>
        <v>24.3</v>
      </c>
      <c r="M40" s="13"/>
      <c r="N40" s="205">
        <f t="shared" si="8"/>
        <v>0</v>
      </c>
      <c r="P40" s="39"/>
      <c r="Q40" s="39"/>
      <c r="R40" s="90"/>
      <c r="S40" s="51"/>
    </row>
    <row r="41" spans="1:19">
      <c r="A41" s="221" t="s">
        <v>570</v>
      </c>
      <c r="B41" s="81">
        <v>149</v>
      </c>
      <c r="C41" s="62" t="s">
        <v>116</v>
      </c>
      <c r="D41" s="18">
        <v>154.69999999999999</v>
      </c>
      <c r="E41" s="37">
        <v>100</v>
      </c>
      <c r="F41" s="148" t="s">
        <v>134</v>
      </c>
      <c r="G41" s="48" t="s">
        <v>19</v>
      </c>
      <c r="H41" s="9"/>
      <c r="I41" s="161" t="s">
        <v>175</v>
      </c>
      <c r="J41" s="37" t="s">
        <v>150</v>
      </c>
      <c r="K41" s="18">
        <f t="shared" si="1"/>
        <v>154.69999999999999</v>
      </c>
      <c r="L41" s="18">
        <f t="shared" si="7"/>
        <v>154.69999999999999</v>
      </c>
      <c r="M41" s="13"/>
      <c r="N41" s="205">
        <f t="shared" si="8"/>
        <v>0</v>
      </c>
      <c r="P41" s="39"/>
      <c r="Q41" s="39"/>
      <c r="R41" s="90"/>
      <c r="S41" s="51"/>
    </row>
    <row r="42" spans="1:19">
      <c r="A42" s="221" t="s">
        <v>570</v>
      </c>
      <c r="B42" s="81">
        <v>149</v>
      </c>
      <c r="C42" s="62" t="s">
        <v>117</v>
      </c>
      <c r="D42" s="18">
        <v>18.97</v>
      </c>
      <c r="E42" s="37">
        <v>10</v>
      </c>
      <c r="F42" s="148" t="s">
        <v>135</v>
      </c>
      <c r="G42" s="48" t="s">
        <v>19</v>
      </c>
      <c r="H42" s="9"/>
      <c r="I42" s="161" t="s">
        <v>174</v>
      </c>
      <c r="J42" s="37" t="s">
        <v>151</v>
      </c>
      <c r="K42" s="18">
        <f t="shared" si="1"/>
        <v>18.97</v>
      </c>
      <c r="L42" s="18">
        <f t="shared" si="7"/>
        <v>18.97</v>
      </c>
      <c r="M42" s="13"/>
      <c r="N42" s="205">
        <f t="shared" si="8"/>
        <v>0</v>
      </c>
      <c r="P42" s="39"/>
      <c r="Q42" s="39"/>
      <c r="R42" s="90"/>
      <c r="S42" s="51"/>
    </row>
    <row r="43" spans="1:19">
      <c r="A43" s="221" t="s">
        <v>570</v>
      </c>
      <c r="B43" s="81">
        <v>149</v>
      </c>
      <c r="C43" s="62" t="s">
        <v>118</v>
      </c>
      <c r="D43" s="18">
        <v>76.099999999999994</v>
      </c>
      <c r="E43" s="37">
        <v>100</v>
      </c>
      <c r="F43" s="148" t="s">
        <v>136</v>
      </c>
      <c r="G43" s="48" t="s">
        <v>19</v>
      </c>
      <c r="H43" s="9"/>
      <c r="I43" s="161" t="s">
        <v>173</v>
      </c>
      <c r="J43" s="37" t="s">
        <v>152</v>
      </c>
      <c r="K43" s="18">
        <f t="shared" si="1"/>
        <v>76.099999999999994</v>
      </c>
      <c r="L43" s="18">
        <f t="shared" si="7"/>
        <v>76.099999999999994</v>
      </c>
      <c r="M43" s="13"/>
      <c r="N43" s="205">
        <f t="shared" si="8"/>
        <v>0</v>
      </c>
      <c r="P43" s="39"/>
      <c r="Q43" s="39"/>
      <c r="R43" s="90"/>
      <c r="S43" s="51"/>
    </row>
    <row r="44" spans="1:19">
      <c r="A44" s="221" t="s">
        <v>570</v>
      </c>
      <c r="B44" s="81">
        <v>149</v>
      </c>
      <c r="C44" s="62" t="s">
        <v>119</v>
      </c>
      <c r="D44" s="18">
        <v>22</v>
      </c>
      <c r="E44" s="37">
        <v>25</v>
      </c>
      <c r="F44" s="148" t="s">
        <v>132</v>
      </c>
      <c r="G44" s="48" t="s">
        <v>19</v>
      </c>
      <c r="H44" s="9"/>
      <c r="I44" s="161" t="s">
        <v>172</v>
      </c>
      <c r="J44" s="37" t="s">
        <v>153</v>
      </c>
      <c r="K44" s="18">
        <f t="shared" si="1"/>
        <v>22</v>
      </c>
      <c r="L44" s="18">
        <f t="shared" si="7"/>
        <v>22</v>
      </c>
      <c r="M44" s="13"/>
      <c r="N44" s="205">
        <f t="shared" si="8"/>
        <v>0</v>
      </c>
      <c r="P44" s="39"/>
      <c r="Q44" s="39"/>
      <c r="R44" s="90"/>
      <c r="S44" s="51"/>
    </row>
    <row r="45" spans="1:19">
      <c r="A45" s="221" t="s">
        <v>570</v>
      </c>
      <c r="B45" s="81">
        <v>149</v>
      </c>
      <c r="C45" s="62" t="s">
        <v>120</v>
      </c>
      <c r="D45" s="18">
        <v>26.6</v>
      </c>
      <c r="E45" s="37">
        <v>200</v>
      </c>
      <c r="F45" s="148" t="s">
        <v>137</v>
      </c>
      <c r="G45" s="48" t="s">
        <v>19</v>
      </c>
      <c r="H45" s="9"/>
      <c r="I45" s="161" t="s">
        <v>170</v>
      </c>
      <c r="J45" s="37" t="s">
        <v>154</v>
      </c>
      <c r="K45" s="18">
        <f t="shared" si="1"/>
        <v>26.6</v>
      </c>
      <c r="L45" s="18">
        <f t="shared" si="7"/>
        <v>26.6</v>
      </c>
      <c r="M45" s="13"/>
      <c r="N45" s="205">
        <f t="shared" si="8"/>
        <v>0</v>
      </c>
      <c r="P45" s="39"/>
      <c r="Q45" s="39"/>
      <c r="R45" s="90"/>
      <c r="S45" s="51"/>
    </row>
    <row r="46" spans="1:19">
      <c r="A46" s="221" t="s">
        <v>570</v>
      </c>
      <c r="B46" s="81">
        <v>149</v>
      </c>
      <c r="C46" s="62" t="s">
        <v>121</v>
      </c>
      <c r="D46" s="18">
        <v>25.6</v>
      </c>
      <c r="E46" s="37">
        <v>100</v>
      </c>
      <c r="F46" s="148" t="s">
        <v>138</v>
      </c>
      <c r="G46" s="48" t="s">
        <v>19</v>
      </c>
      <c r="H46" s="9"/>
      <c r="I46" s="161" t="s">
        <v>171</v>
      </c>
      <c r="J46" s="37" t="s">
        <v>155</v>
      </c>
      <c r="K46" s="18">
        <f t="shared" si="1"/>
        <v>25.6</v>
      </c>
      <c r="L46" s="18">
        <f t="shared" si="7"/>
        <v>25.6</v>
      </c>
      <c r="M46" s="13"/>
      <c r="N46" s="205">
        <f t="shared" si="8"/>
        <v>0</v>
      </c>
      <c r="P46" s="39"/>
      <c r="Q46" s="39"/>
      <c r="R46" s="90"/>
      <c r="S46" s="51"/>
    </row>
    <row r="47" spans="1:19">
      <c r="A47" s="221" t="s">
        <v>570</v>
      </c>
      <c r="B47" s="81">
        <v>149</v>
      </c>
      <c r="C47" s="70" t="s">
        <v>122</v>
      </c>
      <c r="D47" s="18">
        <v>15.36</v>
      </c>
      <c r="E47" s="37">
        <v>30</v>
      </c>
      <c r="F47" s="118" t="s">
        <v>139</v>
      </c>
      <c r="G47" s="48" t="s">
        <v>19</v>
      </c>
      <c r="H47" s="9"/>
      <c r="I47" s="161" t="s">
        <v>169</v>
      </c>
      <c r="J47" s="55" t="s">
        <v>156</v>
      </c>
      <c r="K47" s="18">
        <f t="shared" si="1"/>
        <v>15.36</v>
      </c>
      <c r="L47" s="18">
        <f t="shared" si="7"/>
        <v>15.36</v>
      </c>
      <c r="M47" s="13"/>
      <c r="N47" s="205">
        <f t="shared" si="8"/>
        <v>0</v>
      </c>
      <c r="P47" s="39"/>
      <c r="Q47" s="39"/>
      <c r="R47" s="90"/>
      <c r="S47" s="51"/>
    </row>
    <row r="48" spans="1:19">
      <c r="A48" s="221" t="s">
        <v>570</v>
      </c>
      <c r="B48" s="81">
        <v>149</v>
      </c>
      <c r="C48" s="70" t="s">
        <v>123</v>
      </c>
      <c r="D48" s="18">
        <v>23.55</v>
      </c>
      <c r="E48" s="37">
        <v>30</v>
      </c>
      <c r="F48" s="118" t="s">
        <v>140</v>
      </c>
      <c r="G48" s="48" t="s">
        <v>19</v>
      </c>
      <c r="H48" s="9"/>
      <c r="I48" s="161" t="s">
        <v>168</v>
      </c>
      <c r="J48" s="55" t="s">
        <v>157</v>
      </c>
      <c r="K48" s="18">
        <f t="shared" si="1"/>
        <v>23.55</v>
      </c>
      <c r="L48" s="18">
        <f t="shared" si="7"/>
        <v>23.55</v>
      </c>
      <c r="M48" s="13"/>
      <c r="N48" s="205">
        <f t="shared" si="8"/>
        <v>0</v>
      </c>
      <c r="P48" s="39"/>
      <c r="Q48" s="39"/>
      <c r="R48" s="90"/>
      <c r="S48" s="51"/>
    </row>
    <row r="49" spans="1:20">
      <c r="A49" s="221" t="s">
        <v>570</v>
      </c>
      <c r="B49" s="81">
        <v>149</v>
      </c>
      <c r="C49" s="67" t="s">
        <v>124</v>
      </c>
      <c r="D49" s="18">
        <v>27.45</v>
      </c>
      <c r="E49" s="37">
        <v>50</v>
      </c>
      <c r="F49" s="118" t="s">
        <v>141</v>
      </c>
      <c r="G49" s="48" t="s">
        <v>19</v>
      </c>
      <c r="H49" s="9"/>
      <c r="I49" s="161" t="s">
        <v>167</v>
      </c>
      <c r="J49" s="55" t="s">
        <v>158</v>
      </c>
      <c r="K49" s="18">
        <f t="shared" si="1"/>
        <v>27.45</v>
      </c>
      <c r="L49" s="18">
        <f t="shared" si="7"/>
        <v>27.45</v>
      </c>
      <c r="M49" s="13"/>
      <c r="N49" s="205">
        <f t="shared" si="8"/>
        <v>0</v>
      </c>
      <c r="P49" s="39"/>
      <c r="Q49" s="39"/>
      <c r="R49" s="90"/>
      <c r="S49" s="51"/>
    </row>
    <row r="50" spans="1:20" ht="48">
      <c r="A50" s="221" t="s">
        <v>570</v>
      </c>
      <c r="B50" s="81">
        <v>149</v>
      </c>
      <c r="C50" s="67" t="s">
        <v>125</v>
      </c>
      <c r="D50" s="18">
        <v>3</v>
      </c>
      <c r="E50" s="37">
        <v>10</v>
      </c>
      <c r="F50" s="124" t="s">
        <v>142</v>
      </c>
      <c r="G50" s="48" t="s">
        <v>19</v>
      </c>
      <c r="H50" s="9"/>
      <c r="I50" s="161" t="s">
        <v>164</v>
      </c>
      <c r="J50" s="55" t="s">
        <v>159</v>
      </c>
      <c r="K50" s="18">
        <f t="shared" si="1"/>
        <v>3</v>
      </c>
      <c r="L50" s="18">
        <f t="shared" si="7"/>
        <v>3</v>
      </c>
      <c r="M50" s="13"/>
      <c r="N50" s="205">
        <f t="shared" si="8"/>
        <v>0</v>
      </c>
      <c r="P50" s="39"/>
      <c r="Q50" s="39"/>
      <c r="R50" s="90"/>
      <c r="S50" s="51"/>
    </row>
    <row r="51" spans="1:20">
      <c r="A51" s="221" t="s">
        <v>570</v>
      </c>
      <c r="B51" s="81">
        <v>149</v>
      </c>
      <c r="C51" s="67" t="s">
        <v>126</v>
      </c>
      <c r="D51" s="18">
        <v>46</v>
      </c>
      <c r="E51" s="37">
        <v>200</v>
      </c>
      <c r="F51" s="118" t="s">
        <v>143</v>
      </c>
      <c r="G51" s="48" t="s">
        <v>19</v>
      </c>
      <c r="H51" s="9"/>
      <c r="I51" s="161" t="s">
        <v>165</v>
      </c>
      <c r="J51" s="55" t="s">
        <v>160</v>
      </c>
      <c r="K51" s="18">
        <f t="shared" si="1"/>
        <v>46</v>
      </c>
      <c r="L51" s="18">
        <f t="shared" si="7"/>
        <v>46</v>
      </c>
      <c r="M51" s="13"/>
      <c r="N51" s="205">
        <f t="shared" si="8"/>
        <v>0</v>
      </c>
      <c r="P51" s="39"/>
      <c r="Q51" s="39"/>
      <c r="R51" s="90"/>
      <c r="S51" s="51"/>
    </row>
    <row r="52" spans="1:20">
      <c r="A52" s="221" t="s">
        <v>570</v>
      </c>
      <c r="B52" s="81">
        <v>149</v>
      </c>
      <c r="C52" s="70" t="s">
        <v>127</v>
      </c>
      <c r="D52" s="18">
        <v>46.65</v>
      </c>
      <c r="E52" s="37">
        <v>30</v>
      </c>
      <c r="F52" s="118" t="s">
        <v>144</v>
      </c>
      <c r="G52" s="48" t="s">
        <v>19</v>
      </c>
      <c r="H52" s="9"/>
      <c r="I52" s="161" t="s">
        <v>166</v>
      </c>
      <c r="J52" s="82" t="s">
        <v>161</v>
      </c>
      <c r="K52" s="18">
        <f t="shared" si="1"/>
        <v>46.65</v>
      </c>
      <c r="L52" s="18">
        <f t="shared" si="7"/>
        <v>46.65</v>
      </c>
      <c r="M52" s="13"/>
      <c r="N52" s="205">
        <f t="shared" si="8"/>
        <v>0</v>
      </c>
      <c r="P52" s="39"/>
      <c r="Q52" s="39"/>
      <c r="R52" s="90"/>
      <c r="S52" s="51"/>
    </row>
    <row r="53" spans="1:20">
      <c r="A53" s="221" t="s">
        <v>570</v>
      </c>
      <c r="B53" s="81">
        <v>149</v>
      </c>
      <c r="C53" s="70" t="s">
        <v>128</v>
      </c>
      <c r="D53" s="18">
        <v>119.34</v>
      </c>
      <c r="E53" s="37">
        <v>6</v>
      </c>
      <c r="F53" s="118" t="s">
        <v>145</v>
      </c>
      <c r="G53" s="48" t="s">
        <v>19</v>
      </c>
      <c r="H53" s="9"/>
      <c r="I53" s="161" t="s">
        <v>163</v>
      </c>
      <c r="J53" s="82" t="s">
        <v>162</v>
      </c>
      <c r="K53" s="18">
        <f t="shared" si="1"/>
        <v>119.34</v>
      </c>
      <c r="L53" s="18">
        <f t="shared" si="7"/>
        <v>119.34</v>
      </c>
      <c r="M53" s="13"/>
      <c r="N53" s="205">
        <f t="shared" si="8"/>
        <v>0</v>
      </c>
      <c r="P53" s="39"/>
      <c r="Q53" s="39"/>
      <c r="R53" s="90"/>
      <c r="S53" s="51"/>
    </row>
    <row r="54" spans="1:20" ht="24">
      <c r="A54" s="58"/>
      <c r="B54" s="59"/>
      <c r="C54" s="84" t="s">
        <v>180</v>
      </c>
      <c r="D54" s="57">
        <f>D55+D56+D57+D58+D59+D60</f>
        <v>48.152999999999992</v>
      </c>
      <c r="E54" s="60">
        <f>E55+E56+E57+E58+E59+E60</f>
        <v>147</v>
      </c>
      <c r="F54" s="151"/>
      <c r="G54" s="60"/>
      <c r="H54" s="60"/>
      <c r="I54" s="60"/>
      <c r="J54" s="60"/>
      <c r="K54" s="57">
        <f>K55+K56+K57+K58+K59+K60</f>
        <v>48.152999999999992</v>
      </c>
      <c r="L54" s="60">
        <f>L55+L56+L57+L58+L59+L60</f>
        <v>48.152999999999992</v>
      </c>
      <c r="M54" s="60">
        <f>M55+M56+M57+M58+M59+M60</f>
        <v>0</v>
      </c>
      <c r="N54" s="60">
        <f>N55+N56+N57+N58+N59+N60</f>
        <v>0</v>
      </c>
      <c r="P54" s="51"/>
      <c r="Q54" s="51"/>
      <c r="R54" s="51"/>
      <c r="S54" s="51"/>
    </row>
    <row r="55" spans="1:20">
      <c r="A55" s="221" t="s">
        <v>570</v>
      </c>
      <c r="B55" s="81">
        <v>149</v>
      </c>
      <c r="C55" s="64" t="s">
        <v>181</v>
      </c>
      <c r="D55" s="18">
        <v>16.98</v>
      </c>
      <c r="E55" s="37">
        <v>10</v>
      </c>
      <c r="F55" s="76" t="s">
        <v>195</v>
      </c>
      <c r="G55" s="48" t="s">
        <v>19</v>
      </c>
      <c r="H55" s="9"/>
      <c r="I55" s="161" t="s">
        <v>222</v>
      </c>
      <c r="J55" s="79" t="s">
        <v>203</v>
      </c>
      <c r="K55" s="18">
        <f>D55</f>
        <v>16.98</v>
      </c>
      <c r="L55" s="18">
        <f>K55</f>
        <v>16.98</v>
      </c>
      <c r="M55" s="13"/>
      <c r="N55" s="205">
        <f>K55-L55</f>
        <v>0</v>
      </c>
      <c r="P55" s="39"/>
      <c r="Q55" s="39"/>
      <c r="R55" s="40"/>
      <c r="S55" s="51"/>
    </row>
    <row r="56" spans="1:20">
      <c r="A56" s="221" t="s">
        <v>570</v>
      </c>
      <c r="B56" s="81">
        <v>149</v>
      </c>
      <c r="C56" s="70" t="s">
        <v>57</v>
      </c>
      <c r="D56" s="18">
        <v>5.9950000000000001</v>
      </c>
      <c r="E56" s="37">
        <v>5</v>
      </c>
      <c r="F56" s="76" t="s">
        <v>196</v>
      </c>
      <c r="G56" s="48" t="s">
        <v>19</v>
      </c>
      <c r="H56" s="9"/>
      <c r="I56" s="161" t="s">
        <v>217</v>
      </c>
      <c r="J56" s="79" t="s">
        <v>204</v>
      </c>
      <c r="K56" s="18">
        <f t="shared" ref="K56:K87" si="9">D56</f>
        <v>5.9950000000000001</v>
      </c>
      <c r="L56" s="18">
        <f t="shared" ref="L56:L60" si="10">K56</f>
        <v>5.9950000000000001</v>
      </c>
      <c r="M56" s="13"/>
      <c r="N56" s="205">
        <f t="shared" ref="N56:N60" si="11">K56-L56</f>
        <v>0</v>
      </c>
      <c r="P56" s="39"/>
      <c r="Q56" s="39"/>
      <c r="R56" s="40"/>
      <c r="S56" s="51"/>
    </row>
    <row r="57" spans="1:20">
      <c r="A57" s="221" t="s">
        <v>570</v>
      </c>
      <c r="B57" s="81">
        <v>149</v>
      </c>
      <c r="C57" s="83" t="s">
        <v>182</v>
      </c>
      <c r="D57" s="18">
        <v>21.797999999999998</v>
      </c>
      <c r="E57" s="37">
        <v>102</v>
      </c>
      <c r="F57" s="76" t="s">
        <v>77</v>
      </c>
      <c r="G57" s="48" t="s">
        <v>19</v>
      </c>
      <c r="H57" s="9"/>
      <c r="I57" s="161" t="s">
        <v>218</v>
      </c>
      <c r="J57" s="79" t="s">
        <v>205</v>
      </c>
      <c r="K57" s="18">
        <f t="shared" si="9"/>
        <v>21.797999999999998</v>
      </c>
      <c r="L57" s="18">
        <f t="shared" si="10"/>
        <v>21.797999999999998</v>
      </c>
      <c r="M57" s="13"/>
      <c r="N57" s="205">
        <f t="shared" si="11"/>
        <v>0</v>
      </c>
      <c r="P57" s="39"/>
      <c r="Q57" s="39"/>
      <c r="R57" s="40"/>
      <c r="S57" s="51"/>
    </row>
    <row r="58" spans="1:20">
      <c r="A58" s="221" t="s">
        <v>570</v>
      </c>
      <c r="B58" s="81">
        <v>149</v>
      </c>
      <c r="C58" s="70" t="s">
        <v>183</v>
      </c>
      <c r="D58" s="18">
        <v>0.73</v>
      </c>
      <c r="E58" s="37">
        <v>10</v>
      </c>
      <c r="F58" s="76" t="s">
        <v>197</v>
      </c>
      <c r="G58" s="48" t="s">
        <v>19</v>
      </c>
      <c r="H58" s="9"/>
      <c r="I58" s="161" t="s">
        <v>219</v>
      </c>
      <c r="J58" s="79" t="s">
        <v>206</v>
      </c>
      <c r="K58" s="18">
        <f t="shared" si="9"/>
        <v>0.73</v>
      </c>
      <c r="L58" s="18">
        <f t="shared" si="10"/>
        <v>0.73</v>
      </c>
      <c r="M58" s="13"/>
      <c r="N58" s="205">
        <f t="shared" si="11"/>
        <v>0</v>
      </c>
      <c r="P58" s="39"/>
      <c r="Q58" s="39"/>
      <c r="R58" s="40"/>
      <c r="S58" s="51"/>
    </row>
    <row r="59" spans="1:20">
      <c r="A59" s="221" t="s">
        <v>570</v>
      </c>
      <c r="B59" s="81">
        <v>149</v>
      </c>
      <c r="C59" s="70" t="s">
        <v>184</v>
      </c>
      <c r="D59" s="18">
        <v>2.0499999999999998</v>
      </c>
      <c r="E59" s="37">
        <v>10</v>
      </c>
      <c r="F59" s="76" t="s">
        <v>198</v>
      </c>
      <c r="G59" s="48" t="s">
        <v>19</v>
      </c>
      <c r="H59" s="9"/>
      <c r="I59" s="161" t="s">
        <v>220</v>
      </c>
      <c r="J59" s="79" t="s">
        <v>207</v>
      </c>
      <c r="K59" s="18">
        <f t="shared" si="9"/>
        <v>2.0499999999999998</v>
      </c>
      <c r="L59" s="18">
        <f t="shared" si="10"/>
        <v>2.0499999999999998</v>
      </c>
      <c r="M59" s="13"/>
      <c r="N59" s="205">
        <f t="shared" si="11"/>
        <v>0</v>
      </c>
      <c r="P59" s="39"/>
      <c r="Q59" s="39"/>
      <c r="R59" s="40"/>
      <c r="S59" s="51"/>
    </row>
    <row r="60" spans="1:20">
      <c r="A60" s="221" t="s">
        <v>570</v>
      </c>
      <c r="B60" s="81">
        <v>149</v>
      </c>
      <c r="C60" s="70" t="s">
        <v>185</v>
      </c>
      <c r="D60" s="18">
        <v>0.6</v>
      </c>
      <c r="E60" s="37">
        <v>10</v>
      </c>
      <c r="F60" s="76" t="s">
        <v>72</v>
      </c>
      <c r="G60" s="48" t="s">
        <v>19</v>
      </c>
      <c r="H60" s="9"/>
      <c r="I60" s="161" t="s">
        <v>221</v>
      </c>
      <c r="J60" s="79" t="s">
        <v>208</v>
      </c>
      <c r="K60" s="18">
        <f t="shared" si="9"/>
        <v>0.6</v>
      </c>
      <c r="L60" s="18">
        <f t="shared" si="10"/>
        <v>0.6</v>
      </c>
      <c r="M60" s="13"/>
      <c r="N60" s="205">
        <f t="shared" si="11"/>
        <v>0</v>
      </c>
      <c r="P60" s="39"/>
      <c r="Q60" s="39"/>
      <c r="R60" s="40"/>
      <c r="S60" s="51"/>
      <c r="T60" s="23">
        <f>R61+R70</f>
        <v>0</v>
      </c>
    </row>
    <row r="61" spans="1:20" ht="24">
      <c r="A61" s="58"/>
      <c r="B61" s="59"/>
      <c r="C61" s="85" t="s">
        <v>186</v>
      </c>
      <c r="D61" s="57">
        <f>D62+D63+D64+D65+D66+D67+D68+D69</f>
        <v>146.13399999999999</v>
      </c>
      <c r="E61" s="57">
        <f>E62+E63+E64+E65+E66+E67+E68+E69</f>
        <v>586</v>
      </c>
      <c r="F61" s="60"/>
      <c r="G61" s="60"/>
      <c r="H61" s="60"/>
      <c r="I61" s="60"/>
      <c r="J61" s="60"/>
      <c r="K61" s="57">
        <f>K62+K63+K64+K65+K66+K67+K68+K69</f>
        <v>146.13399999999999</v>
      </c>
      <c r="L61" s="57">
        <f t="shared" ref="L61:N61" si="12">L62+L63+L64+L65+L66+L67+L68+L69</f>
        <v>146.13399999999999</v>
      </c>
      <c r="M61" s="57">
        <f t="shared" si="12"/>
        <v>0</v>
      </c>
      <c r="N61" s="57">
        <f t="shared" si="12"/>
        <v>0</v>
      </c>
      <c r="P61" s="39"/>
      <c r="Q61" s="39"/>
      <c r="R61" s="40"/>
      <c r="S61" s="51"/>
    </row>
    <row r="62" spans="1:20">
      <c r="A62" s="221" t="s">
        <v>570</v>
      </c>
      <c r="B62" s="81">
        <v>149</v>
      </c>
      <c r="C62" s="83" t="s">
        <v>187</v>
      </c>
      <c r="D62" s="18">
        <v>20.010000000000002</v>
      </c>
      <c r="E62" s="37">
        <v>40</v>
      </c>
      <c r="F62" s="76" t="s">
        <v>199</v>
      </c>
      <c r="G62" s="48" t="s">
        <v>19</v>
      </c>
      <c r="H62" s="9"/>
      <c r="I62" s="161" t="s">
        <v>223</v>
      </c>
      <c r="J62" s="79" t="s">
        <v>209</v>
      </c>
      <c r="K62" s="18">
        <f t="shared" si="9"/>
        <v>20.010000000000002</v>
      </c>
      <c r="L62" s="18">
        <f>K62</f>
        <v>20.010000000000002</v>
      </c>
      <c r="M62" s="13"/>
      <c r="N62" s="205">
        <f>K62-L62</f>
        <v>0</v>
      </c>
      <c r="P62" s="39"/>
      <c r="Q62" s="39"/>
      <c r="R62" s="40"/>
      <c r="S62" s="51"/>
    </row>
    <row r="63" spans="1:20">
      <c r="A63" s="221" t="s">
        <v>570</v>
      </c>
      <c r="B63" s="81">
        <v>149</v>
      </c>
      <c r="C63" s="70" t="s">
        <v>188</v>
      </c>
      <c r="D63" s="18">
        <v>5.31</v>
      </c>
      <c r="E63" s="37">
        <v>30</v>
      </c>
      <c r="F63" s="76" t="s">
        <v>137</v>
      </c>
      <c r="G63" s="48" t="s">
        <v>19</v>
      </c>
      <c r="H63" s="9"/>
      <c r="I63" s="161" t="s">
        <v>224</v>
      </c>
      <c r="J63" s="79" t="s">
        <v>210</v>
      </c>
      <c r="K63" s="18">
        <f t="shared" si="9"/>
        <v>5.31</v>
      </c>
      <c r="L63" s="18">
        <f t="shared" ref="L63:L69" si="13">K63</f>
        <v>5.31</v>
      </c>
      <c r="M63" s="13"/>
      <c r="N63" s="205">
        <f t="shared" ref="N63:N69" si="14">K63-L63</f>
        <v>0</v>
      </c>
      <c r="P63" s="39"/>
      <c r="Q63" s="39"/>
      <c r="R63" s="40"/>
      <c r="S63" s="51"/>
    </row>
    <row r="64" spans="1:20">
      <c r="A64" s="221" t="s">
        <v>570</v>
      </c>
      <c r="B64" s="81">
        <v>149</v>
      </c>
      <c r="C64" s="70" t="s">
        <v>189</v>
      </c>
      <c r="D64" s="18">
        <v>22.5</v>
      </c>
      <c r="E64" s="37">
        <v>50</v>
      </c>
      <c r="F64" s="76" t="s">
        <v>132</v>
      </c>
      <c r="G64" s="48" t="s">
        <v>19</v>
      </c>
      <c r="H64" s="9"/>
      <c r="I64" s="161" t="s">
        <v>225</v>
      </c>
      <c r="J64" s="79" t="s">
        <v>211</v>
      </c>
      <c r="K64" s="18">
        <f t="shared" si="9"/>
        <v>22.5</v>
      </c>
      <c r="L64" s="18">
        <f t="shared" si="13"/>
        <v>22.5</v>
      </c>
      <c r="M64" s="13"/>
      <c r="N64" s="205">
        <f t="shared" si="14"/>
        <v>0</v>
      </c>
      <c r="P64" s="39"/>
      <c r="Q64" s="39"/>
      <c r="R64" s="40"/>
      <c r="S64" s="51"/>
    </row>
    <row r="65" spans="1:19">
      <c r="A65" s="221" t="s">
        <v>570</v>
      </c>
      <c r="B65" s="81">
        <v>149</v>
      </c>
      <c r="C65" s="67" t="s">
        <v>190</v>
      </c>
      <c r="D65" s="18">
        <v>4.87</v>
      </c>
      <c r="E65" s="37">
        <v>10</v>
      </c>
      <c r="F65" s="76" t="s">
        <v>200</v>
      </c>
      <c r="G65" s="48" t="s">
        <v>19</v>
      </c>
      <c r="H65" s="9"/>
      <c r="I65" s="161" t="s">
        <v>226</v>
      </c>
      <c r="J65" s="79" t="s">
        <v>212</v>
      </c>
      <c r="K65" s="18">
        <f t="shared" si="9"/>
        <v>4.87</v>
      </c>
      <c r="L65" s="18">
        <f t="shared" si="13"/>
        <v>4.87</v>
      </c>
      <c r="M65" s="13"/>
      <c r="N65" s="205">
        <f t="shared" si="14"/>
        <v>0</v>
      </c>
      <c r="P65" s="39"/>
      <c r="Q65" s="39"/>
      <c r="R65" s="40"/>
      <c r="S65" s="51"/>
    </row>
    <row r="66" spans="1:19">
      <c r="A66" s="221" t="s">
        <v>570</v>
      </c>
      <c r="B66" s="81">
        <v>149</v>
      </c>
      <c r="C66" s="67" t="s">
        <v>191</v>
      </c>
      <c r="D66" s="18">
        <v>14.2</v>
      </c>
      <c r="E66" s="37">
        <v>200</v>
      </c>
      <c r="F66" s="76" t="s">
        <v>201</v>
      </c>
      <c r="G66" s="48" t="s">
        <v>19</v>
      </c>
      <c r="H66" s="9"/>
      <c r="I66" s="161" t="s">
        <v>227</v>
      </c>
      <c r="J66" s="79" t="s">
        <v>213</v>
      </c>
      <c r="K66" s="18">
        <f t="shared" si="9"/>
        <v>14.2</v>
      </c>
      <c r="L66" s="18">
        <f t="shared" si="13"/>
        <v>14.2</v>
      </c>
      <c r="M66" s="13"/>
      <c r="N66" s="205">
        <f t="shared" si="14"/>
        <v>0</v>
      </c>
      <c r="P66" s="39"/>
      <c r="Q66" s="39"/>
      <c r="R66" s="40"/>
      <c r="S66" s="51"/>
    </row>
    <row r="67" spans="1:19">
      <c r="A67" s="221" t="s">
        <v>570</v>
      </c>
      <c r="B67" s="81">
        <v>149</v>
      </c>
      <c r="C67" s="67" t="s">
        <v>192</v>
      </c>
      <c r="D67" s="18">
        <v>55.4</v>
      </c>
      <c r="E67" s="37">
        <v>200</v>
      </c>
      <c r="F67" s="76" t="s">
        <v>133</v>
      </c>
      <c r="G67" s="48" t="s">
        <v>19</v>
      </c>
      <c r="H67" s="9"/>
      <c r="I67" s="161" t="s">
        <v>228</v>
      </c>
      <c r="J67" s="79" t="s">
        <v>214</v>
      </c>
      <c r="K67" s="18">
        <f t="shared" si="9"/>
        <v>55.4</v>
      </c>
      <c r="L67" s="18">
        <f t="shared" si="13"/>
        <v>55.4</v>
      </c>
      <c r="M67" s="13"/>
      <c r="N67" s="205">
        <f t="shared" si="14"/>
        <v>0</v>
      </c>
      <c r="P67" s="39"/>
      <c r="Q67" s="39"/>
      <c r="R67" s="40"/>
      <c r="S67" s="51"/>
    </row>
    <row r="68" spans="1:19">
      <c r="A68" s="221" t="s">
        <v>570</v>
      </c>
      <c r="B68" s="81">
        <v>149</v>
      </c>
      <c r="C68" s="67" t="s">
        <v>193</v>
      </c>
      <c r="D68" s="18">
        <v>8.85</v>
      </c>
      <c r="E68" s="37">
        <v>50</v>
      </c>
      <c r="F68" s="76" t="s">
        <v>137</v>
      </c>
      <c r="G68" s="48" t="s">
        <v>19</v>
      </c>
      <c r="H68" s="9"/>
      <c r="I68" s="161" t="s">
        <v>229</v>
      </c>
      <c r="J68" s="79" t="s">
        <v>215</v>
      </c>
      <c r="K68" s="18">
        <f t="shared" si="9"/>
        <v>8.85</v>
      </c>
      <c r="L68" s="18">
        <f t="shared" si="13"/>
        <v>8.85</v>
      </c>
      <c r="M68" s="13"/>
      <c r="N68" s="205">
        <f t="shared" si="14"/>
        <v>0</v>
      </c>
      <c r="P68" s="39"/>
      <c r="Q68" s="39"/>
      <c r="R68" s="40"/>
      <c r="S68" s="51"/>
    </row>
    <row r="69" spans="1:19">
      <c r="A69" s="221" t="s">
        <v>570</v>
      </c>
      <c r="B69" s="81">
        <v>149</v>
      </c>
      <c r="C69" s="70" t="s">
        <v>194</v>
      </c>
      <c r="D69" s="18">
        <v>14.994</v>
      </c>
      <c r="E69" s="37">
        <v>6</v>
      </c>
      <c r="F69" s="76" t="s">
        <v>202</v>
      </c>
      <c r="G69" s="48" t="s">
        <v>19</v>
      </c>
      <c r="H69" s="9"/>
      <c r="I69" s="161" t="s">
        <v>231</v>
      </c>
      <c r="J69" s="80" t="s">
        <v>216</v>
      </c>
      <c r="K69" s="18">
        <f t="shared" si="9"/>
        <v>14.994</v>
      </c>
      <c r="L69" s="18">
        <f t="shared" si="13"/>
        <v>14.994</v>
      </c>
      <c r="M69" s="13"/>
      <c r="N69" s="205">
        <f t="shared" si="14"/>
        <v>0</v>
      </c>
      <c r="P69" s="39"/>
      <c r="Q69" s="39"/>
      <c r="R69" s="40"/>
      <c r="S69" s="51"/>
    </row>
    <row r="70" spans="1:19">
      <c r="A70" s="58"/>
      <c r="B70" s="59"/>
      <c r="C70" s="86" t="s">
        <v>232</v>
      </c>
      <c r="D70" s="57">
        <f>D71+D72</f>
        <v>155.6</v>
      </c>
      <c r="E70" s="57">
        <f>E71+E72</f>
        <v>1700</v>
      </c>
      <c r="F70" s="60"/>
      <c r="G70" s="61"/>
      <c r="H70" s="61"/>
      <c r="I70" s="214"/>
      <c r="J70" s="61"/>
      <c r="K70" s="57">
        <f>K71+K72</f>
        <v>155.6</v>
      </c>
      <c r="L70" s="57">
        <f t="shared" ref="L70:N70" si="15">L71+L72</f>
        <v>155.6</v>
      </c>
      <c r="M70" s="57">
        <f t="shared" si="15"/>
        <v>0</v>
      </c>
      <c r="N70" s="57">
        <f t="shared" si="15"/>
        <v>0</v>
      </c>
      <c r="P70" s="51"/>
      <c r="Q70" s="51"/>
      <c r="R70" s="40"/>
      <c r="S70" s="51"/>
    </row>
    <row r="71" spans="1:19">
      <c r="A71" s="221" t="s">
        <v>570</v>
      </c>
      <c r="B71" s="81">
        <v>149</v>
      </c>
      <c r="C71" s="67" t="s">
        <v>233</v>
      </c>
      <c r="D71" s="18">
        <v>108</v>
      </c>
      <c r="E71" s="18">
        <v>1500</v>
      </c>
      <c r="F71" s="76" t="s">
        <v>201</v>
      </c>
      <c r="G71" s="48" t="s">
        <v>19</v>
      </c>
      <c r="H71" s="9"/>
      <c r="I71" s="161" t="s">
        <v>227</v>
      </c>
      <c r="J71" s="79" t="s">
        <v>213</v>
      </c>
      <c r="K71" s="18">
        <f t="shared" si="9"/>
        <v>108</v>
      </c>
      <c r="L71" s="18">
        <f>K71</f>
        <v>108</v>
      </c>
      <c r="M71" s="13"/>
      <c r="N71" s="205">
        <f>K71-L71</f>
        <v>0</v>
      </c>
      <c r="P71" s="39"/>
      <c r="Q71" s="39"/>
      <c r="R71" s="40"/>
      <c r="S71" s="51"/>
    </row>
    <row r="72" spans="1:19">
      <c r="A72" s="221" t="s">
        <v>570</v>
      </c>
      <c r="B72" s="81">
        <v>149</v>
      </c>
      <c r="C72" s="67" t="s">
        <v>234</v>
      </c>
      <c r="D72" s="18">
        <v>47.6</v>
      </c>
      <c r="E72" s="18">
        <v>200</v>
      </c>
      <c r="F72" s="76" t="s">
        <v>235</v>
      </c>
      <c r="G72" s="48" t="s">
        <v>19</v>
      </c>
      <c r="H72" s="9"/>
      <c r="I72" s="161" t="s">
        <v>237</v>
      </c>
      <c r="J72" s="79" t="s">
        <v>236</v>
      </c>
      <c r="K72" s="18">
        <f t="shared" si="9"/>
        <v>47.6</v>
      </c>
      <c r="L72" s="18">
        <f>K72</f>
        <v>47.6</v>
      </c>
      <c r="M72" s="13"/>
      <c r="N72" s="205">
        <f>K72-L72</f>
        <v>0</v>
      </c>
      <c r="P72" s="39"/>
      <c r="Q72" s="39"/>
      <c r="R72" s="40"/>
      <c r="S72" s="51"/>
    </row>
    <row r="73" spans="1:19">
      <c r="A73" s="58"/>
      <c r="B73" s="59"/>
      <c r="C73" s="87" t="s">
        <v>238</v>
      </c>
      <c r="D73" s="57">
        <f>D74+D75+D85+D76+D77+D78+D79+D80+D81+D82+D83+D84+D86+D87+D88</f>
        <v>2516.9499999999994</v>
      </c>
      <c r="E73" s="57">
        <f>E74+E75+E85+E76+E77+E78+E79+E80+E81+E82+E83+E84+E86+E87+E88</f>
        <v>5200</v>
      </c>
      <c r="F73" s="60"/>
      <c r="G73" s="61"/>
      <c r="H73" s="61"/>
      <c r="I73" s="214"/>
      <c r="J73" s="61"/>
      <c r="K73" s="57">
        <f>K74+K75+K85+K76+K77+K78+K79+K80+K81+K82+K83+K84+K86+K87+K88</f>
        <v>2516.9499999999994</v>
      </c>
      <c r="L73" s="57">
        <f>L74+L75+L85+L76+L77+L78+L79+L80+L81+L82+L83+L84+L86+L87+L88</f>
        <v>2493.3499999999995</v>
      </c>
      <c r="M73" s="57">
        <f t="shared" ref="M73:N73" si="16">M74+M75+M85+M76+M77+M78+M79+M80+M81+M82+M83+M84+M86+M87</f>
        <v>0</v>
      </c>
      <c r="N73" s="57">
        <f t="shared" si="16"/>
        <v>0</v>
      </c>
      <c r="P73" s="51"/>
      <c r="Q73" s="51"/>
      <c r="R73" s="40"/>
      <c r="S73" s="51"/>
    </row>
    <row r="74" spans="1:19" ht="36">
      <c r="A74" s="221" t="s">
        <v>570</v>
      </c>
      <c r="B74" s="81">
        <v>149</v>
      </c>
      <c r="C74" s="83" t="s">
        <v>276</v>
      </c>
      <c r="D74" s="18">
        <v>1070.944</v>
      </c>
      <c r="E74" s="18">
        <v>1400</v>
      </c>
      <c r="F74" s="76" t="s">
        <v>251</v>
      </c>
      <c r="G74" s="48" t="s">
        <v>19</v>
      </c>
      <c r="H74" s="9">
        <v>7480715</v>
      </c>
      <c r="I74" s="161" t="s">
        <v>281</v>
      </c>
      <c r="J74" s="79" t="s">
        <v>262</v>
      </c>
      <c r="K74" s="18">
        <f t="shared" si="9"/>
        <v>1070.944</v>
      </c>
      <c r="L74" s="18">
        <f>K74</f>
        <v>1070.944</v>
      </c>
      <c r="M74" s="13"/>
      <c r="N74" s="81">
        <f>K74-L74</f>
        <v>0</v>
      </c>
      <c r="P74" s="39"/>
      <c r="Q74" s="39"/>
      <c r="R74" s="40"/>
      <c r="S74" s="51"/>
    </row>
    <row r="75" spans="1:19" ht="45" customHeight="1">
      <c r="A75" s="221" t="s">
        <v>570</v>
      </c>
      <c r="B75" s="81">
        <v>149</v>
      </c>
      <c r="C75" s="83" t="s">
        <v>277</v>
      </c>
      <c r="D75" s="18">
        <v>471.01600000000002</v>
      </c>
      <c r="E75" s="18">
        <v>650</v>
      </c>
      <c r="F75" s="76" t="s">
        <v>252</v>
      </c>
      <c r="G75" s="48" t="s">
        <v>19</v>
      </c>
      <c r="H75" s="9">
        <v>7472884</v>
      </c>
      <c r="I75" s="161" t="s">
        <v>290</v>
      </c>
      <c r="J75" s="79" t="s">
        <v>263</v>
      </c>
      <c r="K75" s="18">
        <f t="shared" si="9"/>
        <v>471.01600000000002</v>
      </c>
      <c r="L75" s="18">
        <f t="shared" ref="L75:L87" si="17">K75</f>
        <v>471.01600000000002</v>
      </c>
      <c r="M75" s="13"/>
      <c r="N75" s="81">
        <f t="shared" ref="N75:N87" si="18">K75-L75</f>
        <v>0</v>
      </c>
      <c r="P75" s="39"/>
      <c r="Q75" s="39"/>
      <c r="R75" s="40"/>
      <c r="S75" s="51"/>
    </row>
    <row r="76" spans="1:19">
      <c r="A76" s="221" t="s">
        <v>570</v>
      </c>
      <c r="B76" s="81">
        <v>149</v>
      </c>
      <c r="C76" s="70" t="s">
        <v>239</v>
      </c>
      <c r="D76" s="18">
        <v>112.5</v>
      </c>
      <c r="E76" s="18">
        <v>250</v>
      </c>
      <c r="F76" s="76" t="s">
        <v>253</v>
      </c>
      <c r="G76" s="48" t="s">
        <v>19</v>
      </c>
      <c r="H76" s="9"/>
      <c r="I76" s="161" t="s">
        <v>289</v>
      </c>
      <c r="J76" s="79" t="s">
        <v>264</v>
      </c>
      <c r="K76" s="18">
        <f t="shared" si="9"/>
        <v>112.5</v>
      </c>
      <c r="L76" s="18">
        <f t="shared" si="17"/>
        <v>112.5</v>
      </c>
      <c r="M76" s="13"/>
      <c r="N76" s="81">
        <f t="shared" si="18"/>
        <v>0</v>
      </c>
      <c r="P76" s="39"/>
      <c r="Q76" s="39"/>
      <c r="R76" s="89"/>
      <c r="S76" s="51"/>
    </row>
    <row r="77" spans="1:19">
      <c r="A77" s="221" t="s">
        <v>570</v>
      </c>
      <c r="B77" s="81">
        <v>149</v>
      </c>
      <c r="C77" s="70" t="s">
        <v>240</v>
      </c>
      <c r="D77" s="18">
        <v>392</v>
      </c>
      <c r="E77" s="18">
        <v>2000</v>
      </c>
      <c r="F77" s="76" t="s">
        <v>254</v>
      </c>
      <c r="G77" s="48" t="s">
        <v>19</v>
      </c>
      <c r="H77" s="9">
        <v>7472900</v>
      </c>
      <c r="I77" s="161" t="s">
        <v>288</v>
      </c>
      <c r="J77" s="79" t="s">
        <v>265</v>
      </c>
      <c r="K77" s="18">
        <f t="shared" si="9"/>
        <v>392</v>
      </c>
      <c r="L77" s="18">
        <f t="shared" si="17"/>
        <v>392</v>
      </c>
      <c r="M77" s="13"/>
      <c r="N77" s="81">
        <f t="shared" si="18"/>
        <v>0</v>
      </c>
      <c r="P77" s="39"/>
      <c r="Q77" s="39"/>
      <c r="R77" s="91"/>
      <c r="S77" s="51"/>
    </row>
    <row r="78" spans="1:19">
      <c r="A78" s="221" t="s">
        <v>570</v>
      </c>
      <c r="B78" s="81">
        <v>149</v>
      </c>
      <c r="C78" s="70" t="s">
        <v>241</v>
      </c>
      <c r="D78" s="18">
        <v>99</v>
      </c>
      <c r="E78" s="18">
        <v>500</v>
      </c>
      <c r="F78" s="76" t="s">
        <v>255</v>
      </c>
      <c r="G78" s="48" t="s">
        <v>19</v>
      </c>
      <c r="H78" s="9"/>
      <c r="I78" s="161" t="s">
        <v>287</v>
      </c>
      <c r="J78" s="79" t="s">
        <v>266</v>
      </c>
      <c r="K78" s="18">
        <f t="shared" si="9"/>
        <v>99</v>
      </c>
      <c r="L78" s="18">
        <f t="shared" si="17"/>
        <v>99</v>
      </c>
      <c r="M78" s="13"/>
      <c r="N78" s="81">
        <f t="shared" si="18"/>
        <v>0</v>
      </c>
      <c r="P78" s="39"/>
      <c r="Q78" s="39"/>
      <c r="R78" s="91"/>
      <c r="S78" s="51"/>
    </row>
    <row r="79" spans="1:19">
      <c r="A79" s="221" t="s">
        <v>570</v>
      </c>
      <c r="B79" s="81">
        <v>149</v>
      </c>
      <c r="C79" s="70" t="s">
        <v>242</v>
      </c>
      <c r="D79" s="18">
        <v>110.45</v>
      </c>
      <c r="E79" s="18">
        <v>50</v>
      </c>
      <c r="F79" s="76" t="s">
        <v>256</v>
      </c>
      <c r="G79" s="48" t="s">
        <v>19</v>
      </c>
      <c r="H79" s="9"/>
      <c r="I79" s="161" t="s">
        <v>286</v>
      </c>
      <c r="J79" s="79" t="s">
        <v>267</v>
      </c>
      <c r="K79" s="18">
        <f t="shared" si="9"/>
        <v>110.45</v>
      </c>
      <c r="L79" s="18">
        <f t="shared" si="17"/>
        <v>110.45</v>
      </c>
      <c r="M79" s="13"/>
      <c r="N79" s="81">
        <f t="shared" si="18"/>
        <v>0</v>
      </c>
      <c r="P79" s="39"/>
      <c r="Q79" s="39"/>
      <c r="R79" s="91"/>
      <c r="S79" s="51"/>
    </row>
    <row r="80" spans="1:19">
      <c r="A80" s="221" t="s">
        <v>570</v>
      </c>
      <c r="B80" s="81">
        <v>149</v>
      </c>
      <c r="C80" s="70" t="s">
        <v>243</v>
      </c>
      <c r="D80" s="18">
        <v>15.69</v>
      </c>
      <c r="E80" s="18">
        <v>30</v>
      </c>
      <c r="F80" s="76" t="s">
        <v>257</v>
      </c>
      <c r="G80" s="48" t="s">
        <v>19</v>
      </c>
      <c r="H80" s="9"/>
      <c r="I80" s="161" t="s">
        <v>283</v>
      </c>
      <c r="J80" s="80" t="s">
        <v>268</v>
      </c>
      <c r="K80" s="18">
        <f t="shared" si="9"/>
        <v>15.69</v>
      </c>
      <c r="L80" s="18">
        <f t="shared" si="17"/>
        <v>15.69</v>
      </c>
      <c r="M80" s="13"/>
      <c r="N80" s="81">
        <f t="shared" si="18"/>
        <v>0</v>
      </c>
      <c r="P80" s="39"/>
      <c r="Q80" s="39"/>
      <c r="R80" s="91"/>
      <c r="S80" s="51"/>
    </row>
    <row r="81" spans="1:19">
      <c r="A81" s="221" t="s">
        <v>570</v>
      </c>
      <c r="B81" s="81">
        <v>149</v>
      </c>
      <c r="C81" s="70" t="s">
        <v>244</v>
      </c>
      <c r="D81" s="18">
        <v>24.45</v>
      </c>
      <c r="E81" s="18">
        <v>50</v>
      </c>
      <c r="F81" s="76" t="s">
        <v>258</v>
      </c>
      <c r="G81" s="48" t="s">
        <v>19</v>
      </c>
      <c r="H81" s="9"/>
      <c r="I81" s="161" t="s">
        <v>284</v>
      </c>
      <c r="J81" s="80" t="s">
        <v>269</v>
      </c>
      <c r="K81" s="18">
        <f t="shared" si="9"/>
        <v>24.45</v>
      </c>
      <c r="L81" s="18">
        <f t="shared" si="17"/>
        <v>24.45</v>
      </c>
      <c r="M81" s="13"/>
      <c r="N81" s="81">
        <f t="shared" si="18"/>
        <v>0</v>
      </c>
      <c r="P81" s="39"/>
      <c r="Q81" s="39"/>
      <c r="R81" s="91"/>
      <c r="S81" s="51"/>
    </row>
    <row r="82" spans="1:19">
      <c r="A82" s="221" t="s">
        <v>570</v>
      </c>
      <c r="B82" s="81">
        <v>149</v>
      </c>
      <c r="C82" s="70" t="s">
        <v>245</v>
      </c>
      <c r="D82" s="18">
        <v>41.1</v>
      </c>
      <c r="E82" s="18">
        <v>50</v>
      </c>
      <c r="F82" s="76" t="s">
        <v>259</v>
      </c>
      <c r="G82" s="48" t="s">
        <v>19</v>
      </c>
      <c r="H82" s="9"/>
      <c r="I82" s="161" t="s">
        <v>285</v>
      </c>
      <c r="J82" s="80" t="s">
        <v>270</v>
      </c>
      <c r="K82" s="18">
        <f t="shared" si="9"/>
        <v>41.1</v>
      </c>
      <c r="L82" s="18">
        <f t="shared" si="17"/>
        <v>41.1</v>
      </c>
      <c r="M82" s="13"/>
      <c r="N82" s="81">
        <f t="shared" si="18"/>
        <v>0</v>
      </c>
      <c r="P82" s="39"/>
      <c r="Q82" s="39"/>
      <c r="R82" s="91"/>
      <c r="S82" s="51"/>
    </row>
    <row r="83" spans="1:19">
      <c r="A83" s="221" t="s">
        <v>570</v>
      </c>
      <c r="B83" s="81">
        <v>149</v>
      </c>
      <c r="C83" s="70" t="s">
        <v>246</v>
      </c>
      <c r="D83" s="18">
        <v>48</v>
      </c>
      <c r="E83" s="18">
        <v>15</v>
      </c>
      <c r="F83" s="76" t="s">
        <v>260</v>
      </c>
      <c r="G83" s="48" t="s">
        <v>19</v>
      </c>
      <c r="H83" s="9"/>
      <c r="I83" s="161" t="s">
        <v>282</v>
      </c>
      <c r="J83" s="80" t="s">
        <v>271</v>
      </c>
      <c r="K83" s="18">
        <f t="shared" si="9"/>
        <v>48</v>
      </c>
      <c r="L83" s="18">
        <f t="shared" si="17"/>
        <v>48</v>
      </c>
      <c r="M83" s="13"/>
      <c r="N83" s="81">
        <f t="shared" si="18"/>
        <v>0</v>
      </c>
      <c r="P83" s="39"/>
      <c r="Q83" s="39"/>
      <c r="R83" s="91"/>
      <c r="S83" s="51"/>
    </row>
    <row r="84" spans="1:19">
      <c r="A84" s="221" t="s">
        <v>570</v>
      </c>
      <c r="B84" s="81">
        <v>149</v>
      </c>
      <c r="C84" s="70" t="s">
        <v>247</v>
      </c>
      <c r="D84" s="18">
        <v>32</v>
      </c>
      <c r="E84" s="18">
        <v>50</v>
      </c>
      <c r="F84" s="76" t="s">
        <v>261</v>
      </c>
      <c r="G84" s="48" t="s">
        <v>19</v>
      </c>
      <c r="H84" s="9"/>
      <c r="I84" s="161" t="s">
        <v>280</v>
      </c>
      <c r="J84" s="80" t="s">
        <v>272</v>
      </c>
      <c r="K84" s="18">
        <f t="shared" si="9"/>
        <v>32</v>
      </c>
      <c r="L84" s="18">
        <f t="shared" si="17"/>
        <v>32</v>
      </c>
      <c r="M84" s="13"/>
      <c r="N84" s="81">
        <f t="shared" si="18"/>
        <v>0</v>
      </c>
      <c r="P84" s="39"/>
      <c r="Q84" s="39"/>
      <c r="R84" s="91"/>
      <c r="S84" s="51"/>
    </row>
    <row r="85" spans="1:19">
      <c r="A85" s="221" t="s">
        <v>570</v>
      </c>
      <c r="B85" s="81">
        <v>149</v>
      </c>
      <c r="C85" s="70" t="s">
        <v>248</v>
      </c>
      <c r="D85" s="18">
        <v>28.184999999999999</v>
      </c>
      <c r="E85" s="18">
        <v>20</v>
      </c>
      <c r="F85" s="76" t="s">
        <v>259</v>
      </c>
      <c r="G85" s="48" t="s">
        <v>19</v>
      </c>
      <c r="H85" s="9"/>
      <c r="I85" s="161" t="s">
        <v>281</v>
      </c>
      <c r="J85" s="80" t="s">
        <v>273</v>
      </c>
      <c r="K85" s="18">
        <f t="shared" si="9"/>
        <v>28.184999999999999</v>
      </c>
      <c r="L85" s="18">
        <f t="shared" si="17"/>
        <v>28.184999999999999</v>
      </c>
      <c r="M85" s="13"/>
      <c r="N85" s="81">
        <f t="shared" si="18"/>
        <v>0</v>
      </c>
      <c r="P85" s="39"/>
      <c r="Q85" s="39"/>
      <c r="R85" s="91"/>
      <c r="S85" s="51"/>
    </row>
    <row r="86" spans="1:19">
      <c r="A86" s="221" t="s">
        <v>570</v>
      </c>
      <c r="B86" s="81">
        <v>149</v>
      </c>
      <c r="C86" s="70" t="s">
        <v>249</v>
      </c>
      <c r="D86" s="18">
        <v>16.89</v>
      </c>
      <c r="E86" s="18">
        <v>10</v>
      </c>
      <c r="F86" s="76" t="s">
        <v>256</v>
      </c>
      <c r="G86" s="48" t="s">
        <v>19</v>
      </c>
      <c r="H86" s="9"/>
      <c r="I86" s="161" t="s">
        <v>279</v>
      </c>
      <c r="J86" s="80" t="s">
        <v>274</v>
      </c>
      <c r="K86" s="18">
        <f t="shared" si="9"/>
        <v>16.89</v>
      </c>
      <c r="L86" s="18">
        <f t="shared" si="17"/>
        <v>16.89</v>
      </c>
      <c r="M86" s="13"/>
      <c r="N86" s="81">
        <f t="shared" si="18"/>
        <v>0</v>
      </c>
      <c r="P86" s="39"/>
      <c r="Q86" s="39"/>
      <c r="R86" s="91"/>
      <c r="S86" s="51"/>
    </row>
    <row r="87" spans="1:19">
      <c r="A87" s="221" t="s">
        <v>570</v>
      </c>
      <c r="B87" s="81">
        <v>149</v>
      </c>
      <c r="C87" s="70" t="s">
        <v>250</v>
      </c>
      <c r="D87" s="18">
        <v>31.125</v>
      </c>
      <c r="E87" s="18">
        <v>25</v>
      </c>
      <c r="F87" s="76" t="s">
        <v>256</v>
      </c>
      <c r="G87" s="48" t="s">
        <v>19</v>
      </c>
      <c r="H87" s="9"/>
      <c r="I87" s="161" t="s">
        <v>278</v>
      </c>
      <c r="J87" s="80" t="s">
        <v>275</v>
      </c>
      <c r="K87" s="18">
        <f t="shared" si="9"/>
        <v>31.125</v>
      </c>
      <c r="L87" s="18">
        <f t="shared" si="17"/>
        <v>31.125</v>
      </c>
      <c r="M87" s="13"/>
      <c r="N87" s="81">
        <f t="shared" si="18"/>
        <v>0</v>
      </c>
      <c r="P87" s="39"/>
      <c r="Q87" s="39"/>
      <c r="R87" s="91"/>
      <c r="S87" s="51"/>
    </row>
    <row r="88" spans="1:19" s="227" customFormat="1" ht="24">
      <c r="A88" s="226" t="s">
        <v>576</v>
      </c>
      <c r="B88" s="188">
        <v>149</v>
      </c>
      <c r="C88" s="229" t="s">
        <v>577</v>
      </c>
      <c r="D88" s="43">
        <v>23.6</v>
      </c>
      <c r="E88" s="43">
        <v>100</v>
      </c>
      <c r="F88" s="230" t="s">
        <v>578</v>
      </c>
      <c r="G88" s="231" t="s">
        <v>19</v>
      </c>
      <c r="H88" s="44"/>
      <c r="I88" s="191" t="s">
        <v>579</v>
      </c>
      <c r="J88" s="232" t="s">
        <v>580</v>
      </c>
      <c r="K88" s="43">
        <v>23.6</v>
      </c>
      <c r="L88" s="43"/>
      <c r="M88" s="108"/>
      <c r="N88" s="188"/>
      <c r="P88" s="233"/>
      <c r="Q88" s="233"/>
      <c r="R88" s="234"/>
      <c r="S88" s="228"/>
    </row>
    <row r="89" spans="1:19">
      <c r="A89" s="58"/>
      <c r="B89" s="59"/>
      <c r="C89" s="86" t="s">
        <v>291</v>
      </c>
      <c r="D89" s="101">
        <f>D90+D91+D92+D93+D94+D95+D96+D97+D98+D99+D100</f>
        <v>3187.8774000000003</v>
      </c>
      <c r="E89" s="101">
        <f>E90+E91+E92+E93+E94+E95+E96+E97+E98+E99</f>
        <v>1060</v>
      </c>
      <c r="F89" s="60"/>
      <c r="G89" s="61"/>
      <c r="H89" s="61"/>
      <c r="I89" s="214"/>
      <c r="J89" s="61"/>
      <c r="K89" s="101">
        <f>K90+K91+K92+K93+K94+K95+K96+K97+K98+K99</f>
        <v>3176.5574000000001</v>
      </c>
      <c r="L89" s="101">
        <f>L90+L91+L92+L93+L94+L95+L96+L97+L98+L99</f>
        <v>3176.5574000000001</v>
      </c>
      <c r="M89" s="71"/>
      <c r="N89" s="72"/>
      <c r="P89" s="51"/>
      <c r="Q89" s="51"/>
      <c r="R89" s="51"/>
      <c r="S89" s="51"/>
    </row>
    <row r="90" spans="1:19">
      <c r="A90" s="221" t="s">
        <v>570</v>
      </c>
      <c r="B90" s="81">
        <v>149</v>
      </c>
      <c r="C90" s="70" t="s">
        <v>292</v>
      </c>
      <c r="D90" s="18">
        <v>122.1</v>
      </c>
      <c r="E90" s="18">
        <v>100</v>
      </c>
      <c r="F90" s="76" t="s">
        <v>301</v>
      </c>
      <c r="G90" s="48" t="s">
        <v>19</v>
      </c>
      <c r="H90" s="9"/>
      <c r="I90" s="161" t="s">
        <v>323</v>
      </c>
      <c r="J90" s="79" t="s">
        <v>310</v>
      </c>
      <c r="K90" s="18">
        <f>D90</f>
        <v>122.1</v>
      </c>
      <c r="L90" s="18">
        <f>K90</f>
        <v>122.1</v>
      </c>
      <c r="M90" s="13"/>
      <c r="N90" s="81">
        <f>K90-L90</f>
        <v>0</v>
      </c>
      <c r="O90" s="39"/>
      <c r="P90" s="39"/>
      <c r="Q90" s="40"/>
      <c r="R90" s="51"/>
      <c r="S90" s="51"/>
    </row>
    <row r="91" spans="1:19" ht="24">
      <c r="A91" s="221" t="s">
        <v>570</v>
      </c>
      <c r="B91" s="81">
        <v>149</v>
      </c>
      <c r="C91" s="83" t="s">
        <v>293</v>
      </c>
      <c r="D91" s="18">
        <v>127.2</v>
      </c>
      <c r="E91" s="18">
        <v>60</v>
      </c>
      <c r="F91" s="76" t="s">
        <v>302</v>
      </c>
      <c r="G91" s="48" t="s">
        <v>19</v>
      </c>
      <c r="H91" s="9"/>
      <c r="I91" s="161" t="s">
        <v>322</v>
      </c>
      <c r="J91" s="79" t="s">
        <v>311</v>
      </c>
      <c r="K91" s="18">
        <f t="shared" ref="K91:K99" si="19">D91</f>
        <v>127.2</v>
      </c>
      <c r="L91" s="18">
        <f t="shared" ref="L91:L99" si="20">K91</f>
        <v>127.2</v>
      </c>
      <c r="M91" s="13"/>
      <c r="N91" s="81">
        <f t="shared" ref="N91:N100" si="21">K91-L91</f>
        <v>0</v>
      </c>
      <c r="O91" s="39"/>
      <c r="P91" s="39"/>
      <c r="Q91" s="40"/>
      <c r="R91" s="51"/>
      <c r="S91" s="51"/>
    </row>
    <row r="92" spans="1:19">
      <c r="A92" s="221" t="s">
        <v>570</v>
      </c>
      <c r="B92" s="81">
        <v>149</v>
      </c>
      <c r="C92" s="92" t="s">
        <v>294</v>
      </c>
      <c r="D92" s="18">
        <v>150.416</v>
      </c>
      <c r="E92" s="18">
        <v>50</v>
      </c>
      <c r="F92" s="76" t="s">
        <v>303</v>
      </c>
      <c r="G92" s="48" t="s">
        <v>19</v>
      </c>
      <c r="H92" s="9"/>
      <c r="I92" s="161" t="s">
        <v>321</v>
      </c>
      <c r="J92" s="79" t="s">
        <v>312</v>
      </c>
      <c r="K92" s="18">
        <f t="shared" si="19"/>
        <v>150.416</v>
      </c>
      <c r="L92" s="18">
        <f t="shared" si="20"/>
        <v>150.416</v>
      </c>
      <c r="M92" s="13"/>
      <c r="N92" s="81">
        <f t="shared" si="21"/>
        <v>0</v>
      </c>
      <c r="O92" s="39"/>
      <c r="P92" s="39"/>
      <c r="Q92" s="40"/>
      <c r="R92" s="51"/>
      <c r="S92" s="51"/>
    </row>
    <row r="93" spans="1:19">
      <c r="A93" s="221" t="s">
        <v>570</v>
      </c>
      <c r="B93" s="81">
        <v>149</v>
      </c>
      <c r="C93" s="47" t="s">
        <v>295</v>
      </c>
      <c r="D93" s="18">
        <v>111.587</v>
      </c>
      <c r="E93" s="18">
        <v>30</v>
      </c>
      <c r="F93" s="76" t="s">
        <v>303</v>
      </c>
      <c r="G93" s="48" t="s">
        <v>19</v>
      </c>
      <c r="H93" s="9"/>
      <c r="I93" s="161" t="s">
        <v>324</v>
      </c>
      <c r="J93" s="79" t="s">
        <v>313</v>
      </c>
      <c r="K93" s="18">
        <f t="shared" si="19"/>
        <v>111.587</v>
      </c>
      <c r="L93" s="18">
        <f t="shared" si="20"/>
        <v>111.587</v>
      </c>
      <c r="M93" s="13"/>
      <c r="N93" s="81">
        <f t="shared" si="21"/>
        <v>0</v>
      </c>
      <c r="O93" s="39"/>
      <c r="P93" s="39"/>
      <c r="Q93" s="40"/>
      <c r="R93" s="51"/>
      <c r="S93" s="51"/>
    </row>
    <row r="94" spans="1:19">
      <c r="A94" s="221" t="s">
        <v>570</v>
      </c>
      <c r="B94" s="81">
        <v>149</v>
      </c>
      <c r="C94" s="93" t="s">
        <v>296</v>
      </c>
      <c r="D94" s="18">
        <v>287.5</v>
      </c>
      <c r="E94" s="18">
        <v>50</v>
      </c>
      <c r="F94" s="76" t="s">
        <v>304</v>
      </c>
      <c r="G94" s="48" t="s">
        <v>19</v>
      </c>
      <c r="H94" s="9"/>
      <c r="I94" s="161" t="s">
        <v>325</v>
      </c>
      <c r="J94" s="79" t="s">
        <v>314</v>
      </c>
      <c r="K94" s="18">
        <f t="shared" si="19"/>
        <v>287.5</v>
      </c>
      <c r="L94" s="18">
        <f t="shared" si="20"/>
        <v>287.5</v>
      </c>
      <c r="M94" s="13"/>
      <c r="N94" s="81">
        <f t="shared" si="21"/>
        <v>0</v>
      </c>
      <c r="O94" s="39"/>
      <c r="P94" s="39"/>
      <c r="Q94" s="40"/>
      <c r="R94" s="51"/>
      <c r="S94" s="51"/>
    </row>
    <row r="95" spans="1:19" ht="60">
      <c r="A95" s="221" t="s">
        <v>570</v>
      </c>
      <c r="B95" s="81">
        <v>149</v>
      </c>
      <c r="C95" s="70" t="s">
        <v>297</v>
      </c>
      <c r="D95" s="18">
        <v>609</v>
      </c>
      <c r="E95" s="18">
        <v>70</v>
      </c>
      <c r="F95" s="78" t="s">
        <v>305</v>
      </c>
      <c r="G95" s="48" t="s">
        <v>19</v>
      </c>
      <c r="H95" s="9">
        <v>7691896</v>
      </c>
      <c r="I95" s="161" t="s">
        <v>327</v>
      </c>
      <c r="J95" s="99" t="s">
        <v>315</v>
      </c>
      <c r="K95" s="18">
        <f t="shared" si="19"/>
        <v>609</v>
      </c>
      <c r="L95" s="18">
        <f t="shared" si="20"/>
        <v>609</v>
      </c>
      <c r="M95" s="13"/>
      <c r="N95" s="81">
        <f t="shared" si="21"/>
        <v>0</v>
      </c>
      <c r="O95" s="39"/>
      <c r="P95" s="39"/>
      <c r="Q95" s="40">
        <f>16/2</f>
        <v>8</v>
      </c>
      <c r="R95" s="51"/>
      <c r="S95" s="51"/>
    </row>
    <row r="96" spans="1:19" ht="36">
      <c r="A96" s="221" t="s">
        <v>570</v>
      </c>
      <c r="B96" s="81">
        <v>149</v>
      </c>
      <c r="C96" s="100" t="s">
        <v>298</v>
      </c>
      <c r="D96" s="18">
        <v>532</v>
      </c>
      <c r="E96" s="18">
        <v>140</v>
      </c>
      <c r="F96" s="78" t="s">
        <v>306</v>
      </c>
      <c r="G96" s="48" t="s">
        <v>19</v>
      </c>
      <c r="H96" s="9">
        <v>7691858</v>
      </c>
      <c r="I96" s="161" t="s">
        <v>328</v>
      </c>
      <c r="J96" s="99" t="s">
        <v>316</v>
      </c>
      <c r="K96" s="18">
        <f t="shared" si="19"/>
        <v>532</v>
      </c>
      <c r="L96" s="18">
        <f t="shared" si="20"/>
        <v>532</v>
      </c>
      <c r="M96" s="13"/>
      <c r="N96" s="81">
        <f t="shared" si="21"/>
        <v>0</v>
      </c>
      <c r="O96" s="39"/>
      <c r="P96" s="39"/>
      <c r="Q96" s="40"/>
      <c r="R96" s="51"/>
      <c r="S96" s="51"/>
    </row>
    <row r="97" spans="1:36" ht="48">
      <c r="A97" s="221" t="s">
        <v>570</v>
      </c>
      <c r="B97" s="81">
        <v>149</v>
      </c>
      <c r="C97" s="94" t="s">
        <v>320</v>
      </c>
      <c r="D97" s="18">
        <v>842.8</v>
      </c>
      <c r="E97" s="18">
        <v>350</v>
      </c>
      <c r="F97" s="78" t="s">
        <v>307</v>
      </c>
      <c r="G97" s="48" t="s">
        <v>19</v>
      </c>
      <c r="H97" s="9">
        <v>7832785</v>
      </c>
      <c r="I97" s="161" t="s">
        <v>326</v>
      </c>
      <c r="J97" s="99" t="s">
        <v>317</v>
      </c>
      <c r="K97" s="18">
        <f t="shared" si="19"/>
        <v>842.8</v>
      </c>
      <c r="L97" s="18">
        <f t="shared" si="20"/>
        <v>842.8</v>
      </c>
      <c r="M97" s="13"/>
      <c r="N97" s="81">
        <f t="shared" si="21"/>
        <v>0</v>
      </c>
      <c r="O97" s="39"/>
      <c r="P97" s="39"/>
      <c r="Q97" s="40"/>
      <c r="R97" s="51"/>
      <c r="S97" s="51"/>
    </row>
    <row r="98" spans="1:36" ht="36">
      <c r="A98" s="221" t="s">
        <v>570</v>
      </c>
      <c r="B98" s="81">
        <v>149</v>
      </c>
      <c r="C98" s="95" t="s">
        <v>299</v>
      </c>
      <c r="D98" s="18">
        <v>184.94</v>
      </c>
      <c r="E98" s="18">
        <v>140</v>
      </c>
      <c r="F98" s="97" t="s">
        <v>308</v>
      </c>
      <c r="G98" s="48" t="s">
        <v>19</v>
      </c>
      <c r="H98" s="9">
        <v>7695413</v>
      </c>
      <c r="I98" s="161" t="s">
        <v>329</v>
      </c>
      <c r="J98" s="99" t="s">
        <v>318</v>
      </c>
      <c r="K98" s="18">
        <f t="shared" si="19"/>
        <v>184.94</v>
      </c>
      <c r="L98" s="18">
        <f t="shared" si="20"/>
        <v>184.94</v>
      </c>
      <c r="M98" s="13"/>
      <c r="N98" s="81">
        <f t="shared" si="21"/>
        <v>0</v>
      </c>
      <c r="O98" s="39"/>
      <c r="P98" s="39"/>
      <c r="Q98" s="40"/>
      <c r="R98" s="51"/>
      <c r="S98" s="51"/>
    </row>
    <row r="99" spans="1:36" ht="26.25">
      <c r="A99" s="221" t="s">
        <v>570</v>
      </c>
      <c r="B99" s="81">
        <v>149</v>
      </c>
      <c r="C99" s="96" t="s">
        <v>300</v>
      </c>
      <c r="D99" s="18">
        <v>209.01439999999999</v>
      </c>
      <c r="E99" s="18">
        <v>70</v>
      </c>
      <c r="F99" s="98" t="s">
        <v>309</v>
      </c>
      <c r="G99" s="48" t="s">
        <v>19</v>
      </c>
      <c r="H99" s="9">
        <v>7708448</v>
      </c>
      <c r="I99" s="161" t="s">
        <v>330</v>
      </c>
      <c r="J99" s="99" t="s">
        <v>319</v>
      </c>
      <c r="K99" s="102">
        <f t="shared" si="19"/>
        <v>209.01439999999999</v>
      </c>
      <c r="L99" s="18">
        <f t="shared" si="20"/>
        <v>209.01439999999999</v>
      </c>
      <c r="M99" s="13"/>
      <c r="N99" s="81">
        <f t="shared" si="21"/>
        <v>0</v>
      </c>
      <c r="O99" s="39"/>
      <c r="P99" s="39"/>
      <c r="Q99" s="40"/>
      <c r="R99" s="51"/>
      <c r="S99" s="51"/>
    </row>
    <row r="100" spans="1:36">
      <c r="A100" s="19"/>
      <c r="B100" s="81"/>
      <c r="C100" s="96"/>
      <c r="D100" s="18">
        <v>11.32</v>
      </c>
      <c r="E100" s="18"/>
      <c r="F100" s="98"/>
      <c r="G100" s="9"/>
      <c r="H100" s="9"/>
      <c r="I100" s="161"/>
      <c r="J100" s="99"/>
      <c r="K100" s="102"/>
      <c r="L100" s="18"/>
      <c r="M100" s="13"/>
      <c r="N100" s="14">
        <f t="shared" si="21"/>
        <v>0</v>
      </c>
      <c r="O100" s="39"/>
      <c r="P100" s="39"/>
      <c r="Q100" s="40"/>
      <c r="R100" s="51"/>
      <c r="S100" s="51"/>
    </row>
    <row r="101" spans="1:36">
      <c r="A101" s="41"/>
      <c r="B101" s="42"/>
      <c r="C101" s="127" t="s">
        <v>377</v>
      </c>
      <c r="D101" s="105">
        <f>D89+D73+D70+D61+D54+D36+D21+D12</f>
        <v>8626.9964000000018</v>
      </c>
      <c r="E101" s="43"/>
      <c r="F101" s="43"/>
      <c r="G101" s="44"/>
      <c r="H101" s="44"/>
      <c r="I101" s="215"/>
      <c r="J101" s="44"/>
      <c r="K101" s="105">
        <f>K89+K73+K70+K61+K54+K36+K21+K12</f>
        <v>8615.6764000000003</v>
      </c>
      <c r="L101" s="105">
        <f>L89+L73+L70+L61+L54+L36+L21+L12</f>
        <v>8592.0764000000017</v>
      </c>
      <c r="M101" s="105">
        <f>M89+M73+M70+M61+M54+M36+M21+M12</f>
        <v>0</v>
      </c>
      <c r="N101" s="105">
        <f>N89+N73+N70+N61+N54+N36+N21+N12</f>
        <v>0</v>
      </c>
      <c r="O101" s="51"/>
      <c r="P101" s="51"/>
      <c r="Q101" s="51"/>
      <c r="R101" s="51"/>
      <c r="S101" s="51"/>
    </row>
    <row r="102" spans="1:36">
      <c r="A102" s="221" t="s">
        <v>570</v>
      </c>
      <c r="B102" s="81">
        <v>151</v>
      </c>
      <c r="C102" s="54" t="s">
        <v>331</v>
      </c>
      <c r="D102" s="106">
        <v>4000</v>
      </c>
      <c r="E102" s="18"/>
      <c r="F102" s="110" t="s">
        <v>334</v>
      </c>
      <c r="G102" s="9" t="s">
        <v>562</v>
      </c>
      <c r="H102" s="9"/>
      <c r="I102" s="161" t="s">
        <v>340</v>
      </c>
      <c r="J102" s="112" t="s">
        <v>337</v>
      </c>
      <c r="K102" s="207">
        <v>3999.7460000000001</v>
      </c>
      <c r="L102" s="157">
        <v>4614.8419999999996</v>
      </c>
      <c r="M102" s="206">
        <f>L102-K102</f>
        <v>615.09599999999955</v>
      </c>
      <c r="N102" s="14"/>
      <c r="P102" s="51"/>
      <c r="Q102" s="51">
        <f>16+8</f>
        <v>24</v>
      </c>
      <c r="R102" s="51"/>
      <c r="S102" s="51"/>
    </row>
    <row r="103" spans="1:36">
      <c r="A103" s="221" t="s">
        <v>570</v>
      </c>
      <c r="B103" s="81">
        <v>151</v>
      </c>
      <c r="C103" s="64" t="s">
        <v>332</v>
      </c>
      <c r="D103" s="106">
        <v>21607.942999999999</v>
      </c>
      <c r="E103" s="18"/>
      <c r="F103" s="110" t="s">
        <v>335</v>
      </c>
      <c r="G103" s="9" t="s">
        <v>562</v>
      </c>
      <c r="H103" s="9"/>
      <c r="I103" s="161" t="s">
        <v>341</v>
      </c>
      <c r="J103" s="112" t="s">
        <v>338</v>
      </c>
      <c r="K103" s="113">
        <f t="shared" ref="K103:K104" si="22">D103</f>
        <v>21607.942999999999</v>
      </c>
      <c r="L103" s="157">
        <v>20853.25</v>
      </c>
      <c r="M103" s="206"/>
      <c r="N103" s="208">
        <f>K103-L103</f>
        <v>754.6929999999993</v>
      </c>
      <c r="P103" s="51"/>
      <c r="Q103" s="51"/>
      <c r="R103" s="51"/>
      <c r="S103" s="51"/>
    </row>
    <row r="104" spans="1:36">
      <c r="A104" s="221" t="s">
        <v>570</v>
      </c>
      <c r="B104" s="81">
        <v>151</v>
      </c>
      <c r="C104" s="64" t="s">
        <v>333</v>
      </c>
      <c r="D104" s="88">
        <v>2485.9960000000001</v>
      </c>
      <c r="E104" s="18"/>
      <c r="F104" s="111" t="s">
        <v>336</v>
      </c>
      <c r="G104" s="9" t="s">
        <v>562</v>
      </c>
      <c r="H104" s="9"/>
      <c r="I104" s="161" t="s">
        <v>342</v>
      </c>
      <c r="J104" s="112" t="s">
        <v>339</v>
      </c>
      <c r="K104" s="113">
        <f t="shared" si="22"/>
        <v>2485.9960000000001</v>
      </c>
      <c r="L104" s="157">
        <v>2625.9</v>
      </c>
      <c r="M104" s="206"/>
      <c r="N104" s="208">
        <f>K104-L104</f>
        <v>-139.904</v>
      </c>
      <c r="P104" s="51"/>
      <c r="Q104" s="51"/>
      <c r="R104" s="51"/>
      <c r="S104" s="51"/>
    </row>
    <row r="105" spans="1:36">
      <c r="A105" s="41"/>
      <c r="B105" s="42"/>
      <c r="C105" s="127" t="s">
        <v>378</v>
      </c>
      <c r="D105" s="107">
        <f>D102+D103+D104</f>
        <v>28093.938999999998</v>
      </c>
      <c r="E105" s="43"/>
      <c r="F105" s="43"/>
      <c r="G105" s="44"/>
      <c r="H105" s="44"/>
      <c r="I105" s="191"/>
      <c r="J105" s="44"/>
      <c r="K105" s="107">
        <f>K102+K103+K104</f>
        <v>28093.684999999998</v>
      </c>
      <c r="L105" s="107">
        <f>L102+L103+L104</f>
        <v>28093.992000000002</v>
      </c>
      <c r="M105" s="108">
        <f>M102+M103+M104</f>
        <v>615.09599999999955</v>
      </c>
      <c r="N105" s="108">
        <f>N102+N103+N104</f>
        <v>614.78899999999931</v>
      </c>
      <c r="P105" s="51"/>
      <c r="Q105" s="51"/>
      <c r="R105" s="51"/>
      <c r="S105" s="51"/>
    </row>
    <row r="106" spans="1:36">
      <c r="A106" s="221" t="s">
        <v>570</v>
      </c>
      <c r="B106" s="81">
        <v>152</v>
      </c>
      <c r="C106" s="54" t="s">
        <v>380</v>
      </c>
      <c r="D106" s="132">
        <v>33.6</v>
      </c>
      <c r="E106" s="128"/>
      <c r="F106" s="131" t="s">
        <v>383</v>
      </c>
      <c r="G106" s="129" t="s">
        <v>560</v>
      </c>
      <c r="H106" s="129">
        <v>7513674</v>
      </c>
      <c r="I106" s="161" t="s">
        <v>457</v>
      </c>
      <c r="J106" s="112" t="s">
        <v>385</v>
      </c>
      <c r="K106" s="235">
        <v>33.6</v>
      </c>
      <c r="L106" s="177">
        <v>33.6</v>
      </c>
      <c r="M106" s="130"/>
      <c r="N106" s="209">
        <f>K106-L106</f>
        <v>0</v>
      </c>
      <c r="P106" s="186"/>
      <c r="Q106" s="51"/>
      <c r="R106" s="51"/>
      <c r="S106" s="51"/>
    </row>
    <row r="107" spans="1:36">
      <c r="A107" s="221" t="s">
        <v>570</v>
      </c>
      <c r="B107" s="81">
        <v>152</v>
      </c>
      <c r="C107" s="64" t="s">
        <v>381</v>
      </c>
      <c r="D107" s="132">
        <v>1209.5999999999999</v>
      </c>
      <c r="E107" s="128"/>
      <c r="F107" s="112" t="s">
        <v>384</v>
      </c>
      <c r="G107" s="129" t="s">
        <v>19</v>
      </c>
      <c r="H107" s="129">
        <v>7541404</v>
      </c>
      <c r="I107" s="161" t="s">
        <v>458</v>
      </c>
      <c r="J107" s="112" t="s">
        <v>386</v>
      </c>
      <c r="K107" s="235">
        <v>1209.5999999999999</v>
      </c>
      <c r="L107" s="185">
        <v>1088.6400000000001</v>
      </c>
      <c r="M107" s="130"/>
      <c r="N107" s="209">
        <f>K107-L107</f>
        <v>120.95999999999981</v>
      </c>
      <c r="P107" s="51"/>
      <c r="Q107" s="51"/>
      <c r="R107" s="51"/>
      <c r="S107" s="51"/>
    </row>
    <row r="108" spans="1:36">
      <c r="A108" s="41"/>
      <c r="B108" s="42"/>
      <c r="C108" s="127" t="s">
        <v>379</v>
      </c>
      <c r="D108" s="187">
        <f>D106+D107</f>
        <v>1243.1999999999998</v>
      </c>
      <c r="E108" s="43"/>
      <c r="F108" s="43"/>
      <c r="G108" s="44"/>
      <c r="H108" s="44"/>
      <c r="I108" s="215"/>
      <c r="J108" s="44"/>
      <c r="K108" s="187">
        <f>SUM(K106:K107)</f>
        <v>1243.1999999999998</v>
      </c>
      <c r="L108" s="187">
        <f>L106+L107</f>
        <v>1122.24</v>
      </c>
      <c r="M108" s="103"/>
      <c r="N108" s="104"/>
      <c r="P108" s="51"/>
      <c r="Q108" s="51"/>
      <c r="R108" s="51"/>
      <c r="S108" s="51"/>
    </row>
    <row r="109" spans="1:36">
      <c r="A109" s="221" t="s">
        <v>570</v>
      </c>
      <c r="B109" s="81">
        <v>158</v>
      </c>
      <c r="C109" s="133" t="s">
        <v>387</v>
      </c>
      <c r="D109" s="132">
        <v>54.9</v>
      </c>
      <c r="E109" s="128"/>
      <c r="F109" s="134" t="s">
        <v>388</v>
      </c>
      <c r="G109" s="129" t="s">
        <v>19</v>
      </c>
      <c r="H109" s="129"/>
      <c r="I109" s="161" t="s">
        <v>459</v>
      </c>
      <c r="J109" s="135" t="s">
        <v>389</v>
      </c>
      <c r="K109" s="132">
        <f>D109</f>
        <v>54.9</v>
      </c>
      <c r="L109" s="128">
        <v>51.1</v>
      </c>
      <c r="M109" s="130"/>
      <c r="N109" s="210">
        <f>K109-L109</f>
        <v>3.7999999999999972</v>
      </c>
      <c r="P109" s="51"/>
      <c r="Q109" s="51"/>
      <c r="R109" s="51"/>
      <c r="S109" s="51"/>
    </row>
    <row r="110" spans="1:36">
      <c r="A110" s="41"/>
      <c r="B110" s="42"/>
      <c r="C110" s="127" t="s">
        <v>382</v>
      </c>
      <c r="D110" s="107">
        <f>D109</f>
        <v>54.9</v>
      </c>
      <c r="E110" s="43"/>
      <c r="F110" s="43"/>
      <c r="G110" s="44"/>
      <c r="H110" s="44"/>
      <c r="I110" s="191"/>
      <c r="J110" s="44"/>
      <c r="K110" s="107">
        <f>K109</f>
        <v>54.9</v>
      </c>
      <c r="L110" s="187">
        <f>L109</f>
        <v>51.1</v>
      </c>
      <c r="M110" s="108"/>
      <c r="N110" s="109"/>
      <c r="P110" s="51"/>
      <c r="Q110" s="51"/>
      <c r="R110" s="51"/>
      <c r="S110" s="51"/>
    </row>
    <row r="111" spans="1:36" s="227" customFormat="1">
      <c r="A111" s="236" t="s">
        <v>570</v>
      </c>
      <c r="B111" s="212">
        <v>159</v>
      </c>
      <c r="C111" s="237" t="s">
        <v>343</v>
      </c>
      <c r="D111" s="265">
        <v>543.21</v>
      </c>
      <c r="E111" s="128">
        <v>1</v>
      </c>
      <c r="F111" s="237" t="s">
        <v>390</v>
      </c>
      <c r="G111" s="239" t="s">
        <v>19</v>
      </c>
      <c r="H111" s="240">
        <v>7519962</v>
      </c>
      <c r="I111" s="183" t="s">
        <v>460</v>
      </c>
      <c r="J111" s="135" t="s">
        <v>461</v>
      </c>
      <c r="K111" s="238">
        <v>543.21</v>
      </c>
      <c r="L111" s="155">
        <v>49.383000000000003</v>
      </c>
      <c r="M111" s="241"/>
      <c r="N111" s="242">
        <f>K111-L111</f>
        <v>493.82700000000006</v>
      </c>
      <c r="O111" s="243"/>
      <c r="P111" s="244"/>
      <c r="Q111" s="244"/>
      <c r="R111" s="244"/>
      <c r="S111" s="244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</row>
    <row r="112" spans="1:36" s="227" customFormat="1" ht="36">
      <c r="A112" s="236" t="s">
        <v>570</v>
      </c>
      <c r="B112" s="212">
        <v>159</v>
      </c>
      <c r="C112" s="114" t="s">
        <v>344</v>
      </c>
      <c r="D112" s="265">
        <v>200</v>
      </c>
      <c r="E112" s="128">
        <v>1</v>
      </c>
      <c r="F112" s="245" t="s">
        <v>391</v>
      </c>
      <c r="G112" s="239" t="s">
        <v>19</v>
      </c>
      <c r="H112" s="240">
        <v>7559519</v>
      </c>
      <c r="I112" s="183" t="s">
        <v>462</v>
      </c>
      <c r="J112" s="146" t="s">
        <v>424</v>
      </c>
      <c r="K112" s="238">
        <v>200</v>
      </c>
      <c r="L112" s="155">
        <v>0</v>
      </c>
      <c r="M112" s="241"/>
      <c r="N112" s="242">
        <f t="shared" ref="N112:N149" si="23">K112-L112</f>
        <v>200</v>
      </c>
      <c r="O112" s="243"/>
      <c r="P112" s="244"/>
      <c r="Q112" s="244"/>
      <c r="R112" s="244"/>
      <c r="S112" s="244"/>
      <c r="T112" s="243"/>
      <c r="U112" s="243"/>
      <c r="V112" s="243"/>
      <c r="W112" s="243"/>
      <c r="X112" s="243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</row>
    <row r="113" spans="1:36" s="227" customFormat="1" ht="24">
      <c r="A113" s="236" t="s">
        <v>570</v>
      </c>
      <c r="B113" s="212">
        <v>159</v>
      </c>
      <c r="C113" s="114" t="s">
        <v>345</v>
      </c>
      <c r="D113" s="265">
        <v>155.79</v>
      </c>
      <c r="E113" s="128">
        <v>1</v>
      </c>
      <c r="F113" s="237" t="s">
        <v>392</v>
      </c>
      <c r="G113" s="239" t="s">
        <v>19</v>
      </c>
      <c r="H113" s="240">
        <v>7424617</v>
      </c>
      <c r="I113" s="183" t="s">
        <v>463</v>
      </c>
      <c r="J113" s="135" t="s">
        <v>464</v>
      </c>
      <c r="K113" s="238">
        <v>155.79</v>
      </c>
      <c r="L113" s="155">
        <f>K113</f>
        <v>155.79</v>
      </c>
      <c r="M113" s="241"/>
      <c r="N113" s="242">
        <f t="shared" si="23"/>
        <v>0</v>
      </c>
      <c r="O113" s="243"/>
      <c r="P113" s="244"/>
      <c r="Q113" s="244"/>
      <c r="R113" s="244"/>
      <c r="S113" s="244"/>
      <c r="T113" s="243"/>
      <c r="U113" s="243"/>
      <c r="V113" s="243"/>
      <c r="W113" s="243"/>
      <c r="X113" s="243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243"/>
    </row>
    <row r="114" spans="1:36" ht="24.75">
      <c r="A114" s="236" t="s">
        <v>570</v>
      </c>
      <c r="B114" s="212">
        <v>159</v>
      </c>
      <c r="C114" s="114" t="s">
        <v>345</v>
      </c>
      <c r="D114" s="265">
        <v>794.16899999999998</v>
      </c>
      <c r="E114" s="128">
        <v>1</v>
      </c>
      <c r="F114" s="237" t="s">
        <v>393</v>
      </c>
      <c r="G114" s="239" t="s">
        <v>561</v>
      </c>
      <c r="H114" s="240">
        <v>7541399</v>
      </c>
      <c r="I114" s="183" t="s">
        <v>465</v>
      </c>
      <c r="J114" s="135" t="s">
        <v>466</v>
      </c>
      <c r="K114" s="238">
        <v>794.17</v>
      </c>
      <c r="L114" s="155">
        <v>0</v>
      </c>
      <c r="M114" s="241"/>
      <c r="N114" s="242">
        <f t="shared" si="23"/>
        <v>794.17</v>
      </c>
      <c r="O114" s="243"/>
      <c r="P114" s="244"/>
      <c r="Q114" s="244"/>
      <c r="R114" s="244"/>
      <c r="S114" s="244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</row>
    <row r="115" spans="1:36" s="227" customFormat="1" ht="24">
      <c r="A115" s="236" t="s">
        <v>570</v>
      </c>
      <c r="B115" s="212">
        <v>159</v>
      </c>
      <c r="C115" s="246" t="s">
        <v>346</v>
      </c>
      <c r="D115" s="265">
        <v>175.2</v>
      </c>
      <c r="E115" s="128">
        <v>1</v>
      </c>
      <c r="F115" s="237" t="s">
        <v>394</v>
      </c>
      <c r="G115" s="239" t="s">
        <v>19</v>
      </c>
      <c r="H115" s="240">
        <v>7425133</v>
      </c>
      <c r="I115" s="183" t="s">
        <v>467</v>
      </c>
      <c r="J115" s="135" t="s">
        <v>425</v>
      </c>
      <c r="K115" s="238">
        <v>175.2</v>
      </c>
      <c r="L115" s="155">
        <v>0</v>
      </c>
      <c r="M115" s="241"/>
      <c r="N115" s="242">
        <f t="shared" si="23"/>
        <v>175.2</v>
      </c>
      <c r="O115" s="243"/>
      <c r="P115" s="244"/>
      <c r="Q115" s="244"/>
      <c r="R115" s="244"/>
      <c r="S115" s="244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</row>
    <row r="116" spans="1:36" s="227" customFormat="1" ht="24">
      <c r="A116" s="236" t="s">
        <v>570</v>
      </c>
      <c r="B116" s="212">
        <v>159</v>
      </c>
      <c r="C116" s="247" t="s">
        <v>347</v>
      </c>
      <c r="D116" s="265">
        <v>13069.53</v>
      </c>
      <c r="E116" s="128">
        <v>1</v>
      </c>
      <c r="F116" s="137" t="s">
        <v>395</v>
      </c>
      <c r="G116" s="194" t="s">
        <v>562</v>
      </c>
      <c r="H116" s="240">
        <v>7419673</v>
      </c>
      <c r="I116" s="183" t="s">
        <v>468</v>
      </c>
      <c r="J116" s="135" t="s">
        <v>426</v>
      </c>
      <c r="K116" s="238">
        <v>13715.91</v>
      </c>
      <c r="L116" s="266">
        <v>7900.0680000000002</v>
      </c>
      <c r="M116" s="241"/>
      <c r="N116" s="242">
        <f t="shared" si="23"/>
        <v>5815.8419999999996</v>
      </c>
      <c r="O116" s="243"/>
      <c r="P116" s="244"/>
      <c r="Q116" s="244"/>
      <c r="R116" s="244"/>
      <c r="S116" s="244"/>
      <c r="T116" s="243"/>
      <c r="U116" s="243"/>
      <c r="V116" s="243"/>
      <c r="W116" s="243"/>
      <c r="X116" s="243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</row>
    <row r="117" spans="1:36" s="227" customFormat="1" ht="24">
      <c r="A117" s="236" t="s">
        <v>570</v>
      </c>
      <c r="B117" s="212">
        <v>159</v>
      </c>
      <c r="C117" s="247" t="s">
        <v>348</v>
      </c>
      <c r="D117" s="265">
        <v>12264.69</v>
      </c>
      <c r="E117" s="128">
        <v>1</v>
      </c>
      <c r="F117" s="137" t="s">
        <v>395</v>
      </c>
      <c r="G117" s="194" t="s">
        <v>562</v>
      </c>
      <c r="H117" s="240">
        <v>7553343</v>
      </c>
      <c r="I117" s="183" t="s">
        <v>469</v>
      </c>
      <c r="J117" s="135" t="s">
        <v>427</v>
      </c>
      <c r="K117" s="238"/>
      <c r="L117" s="155">
        <v>0</v>
      </c>
      <c r="M117" s="241"/>
      <c r="N117" s="242">
        <f t="shared" si="23"/>
        <v>0</v>
      </c>
      <c r="O117" s="243"/>
      <c r="P117" s="244"/>
      <c r="Q117" s="244"/>
      <c r="R117" s="244"/>
      <c r="S117" s="244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</row>
    <row r="118" spans="1:36" ht="24">
      <c r="A118" s="236" t="s">
        <v>570</v>
      </c>
      <c r="B118" s="212">
        <v>159</v>
      </c>
      <c r="C118" s="247" t="s">
        <v>348</v>
      </c>
      <c r="D118" s="265">
        <v>31788.989000000001</v>
      </c>
      <c r="E118" s="128">
        <v>1</v>
      </c>
      <c r="F118" s="137" t="s">
        <v>395</v>
      </c>
      <c r="G118" s="194" t="s">
        <v>560</v>
      </c>
      <c r="H118" s="240">
        <v>7736528</v>
      </c>
      <c r="I118" s="183" t="s">
        <v>470</v>
      </c>
      <c r="J118" s="135" t="s">
        <v>428</v>
      </c>
      <c r="K118" s="238"/>
      <c r="L118" s="155">
        <v>0</v>
      </c>
      <c r="M118" s="241"/>
      <c r="N118" s="242">
        <f t="shared" si="23"/>
        <v>0</v>
      </c>
      <c r="O118" s="243">
        <v>7494360</v>
      </c>
      <c r="P118" s="244"/>
      <c r="Q118" s="244"/>
      <c r="R118" s="244">
        <f>8599.68-7494.36</f>
        <v>1105.3200000000006</v>
      </c>
      <c r="S118" s="244"/>
      <c r="T118" s="243"/>
      <c r="U118" s="243"/>
      <c r="V118" s="243"/>
      <c r="W118" s="243"/>
      <c r="X118" s="243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</row>
    <row r="119" spans="1:36" s="227" customFormat="1" ht="24">
      <c r="A119" s="236" t="s">
        <v>570</v>
      </c>
      <c r="B119" s="212">
        <v>159</v>
      </c>
      <c r="C119" s="247" t="s">
        <v>348</v>
      </c>
      <c r="D119" s="265">
        <v>5262.24</v>
      </c>
      <c r="E119" s="128">
        <v>1</v>
      </c>
      <c r="F119" s="137" t="s">
        <v>395</v>
      </c>
      <c r="G119" s="194" t="s">
        <v>560</v>
      </c>
      <c r="H119" s="240">
        <v>7605469</v>
      </c>
      <c r="I119" s="183" t="s">
        <v>471</v>
      </c>
      <c r="J119" s="135" t="s">
        <v>429</v>
      </c>
      <c r="K119" s="238"/>
      <c r="L119" s="155">
        <v>0</v>
      </c>
      <c r="M119" s="241"/>
      <c r="N119" s="242">
        <f t="shared" si="23"/>
        <v>0</v>
      </c>
      <c r="O119" s="243"/>
      <c r="P119" s="244"/>
      <c r="Q119" s="244"/>
      <c r="R119" s="244"/>
      <c r="S119" s="244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</row>
    <row r="120" spans="1:36" s="227" customFormat="1" ht="36">
      <c r="A120" s="236" t="s">
        <v>570</v>
      </c>
      <c r="B120" s="212">
        <v>159</v>
      </c>
      <c r="C120" s="247" t="s">
        <v>349</v>
      </c>
      <c r="D120" s="265">
        <v>6564.8450000000003</v>
      </c>
      <c r="E120" s="128">
        <v>1</v>
      </c>
      <c r="F120" s="137" t="s">
        <v>395</v>
      </c>
      <c r="G120" s="194" t="s">
        <v>560</v>
      </c>
      <c r="H120" s="240">
        <v>7740572</v>
      </c>
      <c r="I120" s="183" t="s">
        <v>472</v>
      </c>
      <c r="J120" s="135" t="s">
        <v>430</v>
      </c>
      <c r="K120" s="238"/>
      <c r="L120" s="155">
        <v>0</v>
      </c>
      <c r="M120" s="241"/>
      <c r="N120" s="242">
        <f t="shared" si="23"/>
        <v>0</v>
      </c>
      <c r="O120" s="243"/>
      <c r="P120" s="244"/>
      <c r="Q120" s="244"/>
      <c r="R120" s="244"/>
      <c r="S120" s="244"/>
      <c r="T120" s="243"/>
      <c r="U120" s="243"/>
      <c r="V120" s="243"/>
      <c r="W120" s="243"/>
      <c r="X120" s="243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</row>
    <row r="121" spans="1:36" s="227" customFormat="1">
      <c r="A121" s="236" t="s">
        <v>570</v>
      </c>
      <c r="B121" s="212">
        <v>159</v>
      </c>
      <c r="C121" s="248" t="s">
        <v>350</v>
      </c>
      <c r="D121" s="265">
        <v>88.888000000000005</v>
      </c>
      <c r="E121" s="128">
        <v>1</v>
      </c>
      <c r="F121" s="249" t="s">
        <v>396</v>
      </c>
      <c r="G121" s="239" t="s">
        <v>19</v>
      </c>
      <c r="H121" s="240"/>
      <c r="I121" s="183" t="s">
        <v>473</v>
      </c>
      <c r="J121" s="135" t="s">
        <v>431</v>
      </c>
      <c r="K121" s="238"/>
      <c r="L121" s="155">
        <v>0</v>
      </c>
      <c r="M121" s="241"/>
      <c r="N121" s="242">
        <f t="shared" si="23"/>
        <v>0</v>
      </c>
      <c r="O121" s="243"/>
      <c r="P121" s="244"/>
      <c r="Q121" s="244"/>
      <c r="R121" s="244"/>
      <c r="S121" s="244"/>
      <c r="T121" s="243"/>
      <c r="U121" s="243"/>
      <c r="V121" s="243"/>
      <c r="W121" s="243"/>
      <c r="X121" s="243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</row>
    <row r="122" spans="1:36" s="227" customFormat="1">
      <c r="A122" s="236" t="s">
        <v>570</v>
      </c>
      <c r="B122" s="212">
        <v>159</v>
      </c>
      <c r="C122" s="248" t="s">
        <v>351</v>
      </c>
      <c r="D122" s="265">
        <v>85</v>
      </c>
      <c r="E122" s="128">
        <v>1</v>
      </c>
      <c r="F122" s="249" t="s">
        <v>397</v>
      </c>
      <c r="G122" s="239" t="s">
        <v>19</v>
      </c>
      <c r="H122" s="240"/>
      <c r="I122" s="183" t="s">
        <v>474</v>
      </c>
      <c r="J122" s="135" t="s">
        <v>432</v>
      </c>
      <c r="K122" s="238"/>
      <c r="L122" s="155">
        <v>0</v>
      </c>
      <c r="M122" s="241"/>
      <c r="N122" s="242">
        <f t="shared" si="23"/>
        <v>0</v>
      </c>
      <c r="O122" s="243"/>
      <c r="P122" s="244"/>
      <c r="Q122" s="244"/>
      <c r="R122" s="244"/>
      <c r="S122" s="244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</row>
    <row r="123" spans="1:36" ht="24.75">
      <c r="A123" s="221" t="s">
        <v>570</v>
      </c>
      <c r="B123" s="81">
        <v>159</v>
      </c>
      <c r="C123" s="116" t="s">
        <v>352</v>
      </c>
      <c r="D123" s="265">
        <v>302</v>
      </c>
      <c r="E123" s="18">
        <v>1</v>
      </c>
      <c r="F123" s="139" t="s">
        <v>398</v>
      </c>
      <c r="G123" s="194" t="s">
        <v>561</v>
      </c>
      <c r="H123" s="202">
        <v>7567491</v>
      </c>
      <c r="I123" s="161" t="s">
        <v>475</v>
      </c>
      <c r="J123" s="135" t="s">
        <v>476</v>
      </c>
      <c r="K123" s="238"/>
      <c r="L123" s="155">
        <v>0</v>
      </c>
      <c r="M123" s="13"/>
      <c r="N123" s="211">
        <f t="shared" si="23"/>
        <v>0</v>
      </c>
      <c r="P123" s="51"/>
      <c r="Q123" s="51"/>
      <c r="R123" s="51"/>
      <c r="S123" s="51"/>
    </row>
    <row r="124" spans="1:36" ht="24.75">
      <c r="A124" s="221" t="s">
        <v>570</v>
      </c>
      <c r="B124" s="81">
        <v>159</v>
      </c>
      <c r="C124" s="115" t="s">
        <v>353</v>
      </c>
      <c r="D124" s="265">
        <v>195</v>
      </c>
      <c r="E124" s="18">
        <v>1</v>
      </c>
      <c r="F124" s="140" t="s">
        <v>399</v>
      </c>
      <c r="G124" s="193" t="s">
        <v>561</v>
      </c>
      <c r="H124" s="202">
        <v>7545430</v>
      </c>
      <c r="I124" s="161" t="s">
        <v>477</v>
      </c>
      <c r="J124" s="135" t="s">
        <v>433</v>
      </c>
      <c r="K124" s="238">
        <f>D124</f>
        <v>195</v>
      </c>
      <c r="L124" s="155">
        <v>0</v>
      </c>
      <c r="M124" s="13"/>
      <c r="N124" s="211">
        <f t="shared" si="23"/>
        <v>195</v>
      </c>
      <c r="P124" s="51"/>
      <c r="Q124" s="51"/>
      <c r="R124" s="51"/>
      <c r="S124" s="51"/>
    </row>
    <row r="125" spans="1:36">
      <c r="A125" s="221" t="s">
        <v>570</v>
      </c>
      <c r="B125" s="81">
        <v>159</v>
      </c>
      <c r="C125" s="115" t="s">
        <v>354</v>
      </c>
      <c r="D125" s="265">
        <v>399</v>
      </c>
      <c r="E125" s="18">
        <v>1</v>
      </c>
      <c r="F125" s="139" t="s">
        <v>400</v>
      </c>
      <c r="G125" s="193" t="s">
        <v>19</v>
      </c>
      <c r="H125" s="202">
        <v>7447692</v>
      </c>
      <c r="I125" s="161" t="s">
        <v>502</v>
      </c>
      <c r="J125" s="135" t="s">
        <v>434</v>
      </c>
      <c r="K125" s="238">
        <f t="shared" ref="K125:K126" si="24">D125</f>
        <v>399</v>
      </c>
      <c r="L125" s="155">
        <v>33.25</v>
      </c>
      <c r="M125" s="13"/>
      <c r="N125" s="211">
        <f t="shared" si="23"/>
        <v>365.75</v>
      </c>
      <c r="P125" s="51"/>
      <c r="Q125" s="51"/>
      <c r="R125" s="51"/>
      <c r="S125" s="51"/>
    </row>
    <row r="126" spans="1:36">
      <c r="A126" s="221" t="s">
        <v>570</v>
      </c>
      <c r="B126" s="81">
        <v>159</v>
      </c>
      <c r="C126" s="115" t="s">
        <v>355</v>
      </c>
      <c r="D126" s="265">
        <v>100.5</v>
      </c>
      <c r="E126" s="18">
        <v>1</v>
      </c>
      <c r="F126" s="139" t="s">
        <v>401</v>
      </c>
      <c r="G126" s="193" t="s">
        <v>19</v>
      </c>
      <c r="H126" s="202">
        <v>7443501</v>
      </c>
      <c r="I126" s="161" t="s">
        <v>500</v>
      </c>
      <c r="J126" s="135" t="s">
        <v>435</v>
      </c>
      <c r="K126" s="238">
        <f t="shared" si="24"/>
        <v>100.5</v>
      </c>
      <c r="L126" s="155">
        <v>0</v>
      </c>
      <c r="M126" s="13"/>
      <c r="N126" s="211">
        <f t="shared" si="23"/>
        <v>100.5</v>
      </c>
      <c r="P126" s="51"/>
      <c r="Q126" s="51"/>
      <c r="R126" s="51"/>
      <c r="S126" s="51"/>
    </row>
    <row r="127" spans="1:36">
      <c r="A127" s="221" t="s">
        <v>570</v>
      </c>
      <c r="B127" s="81">
        <v>159</v>
      </c>
      <c r="C127" s="115" t="s">
        <v>356</v>
      </c>
      <c r="D127" s="265">
        <v>43.527000000000001</v>
      </c>
      <c r="E127" s="18">
        <v>1</v>
      </c>
      <c r="F127" s="139" t="s">
        <v>402</v>
      </c>
      <c r="G127" s="193" t="s">
        <v>19</v>
      </c>
      <c r="H127" s="202">
        <v>7443512</v>
      </c>
      <c r="I127" s="161" t="s">
        <v>499</v>
      </c>
      <c r="J127" s="135" t="s">
        <v>436</v>
      </c>
      <c r="K127" s="238">
        <v>159.6</v>
      </c>
      <c r="L127" s="266">
        <v>14.507999999999999</v>
      </c>
      <c r="M127" s="13"/>
      <c r="N127" s="211">
        <f t="shared" si="23"/>
        <v>145.09199999999998</v>
      </c>
      <c r="P127" s="51"/>
      <c r="Q127" s="51"/>
      <c r="R127" s="51"/>
      <c r="S127" s="51"/>
    </row>
    <row r="128" spans="1:36" ht="24">
      <c r="A128" s="221" t="s">
        <v>570</v>
      </c>
      <c r="B128" s="81">
        <v>159</v>
      </c>
      <c r="C128" s="115" t="s">
        <v>356</v>
      </c>
      <c r="D128" s="265">
        <v>98.661000000000001</v>
      </c>
      <c r="E128" s="18">
        <v>1</v>
      </c>
      <c r="F128" s="138" t="s">
        <v>403</v>
      </c>
      <c r="G128" s="193" t="s">
        <v>19</v>
      </c>
      <c r="H128" s="202">
        <v>7783823</v>
      </c>
      <c r="I128" s="161" t="s">
        <v>478</v>
      </c>
      <c r="J128" s="135" t="s">
        <v>479</v>
      </c>
      <c r="K128" s="238"/>
      <c r="L128" s="155">
        <v>0</v>
      </c>
      <c r="M128" s="13"/>
      <c r="N128" s="211">
        <f t="shared" si="23"/>
        <v>0</v>
      </c>
      <c r="P128" s="51"/>
      <c r="Q128" s="51"/>
      <c r="R128" s="51"/>
      <c r="S128" s="51"/>
    </row>
    <row r="129" spans="1:19" ht="36">
      <c r="A129" s="221" t="s">
        <v>570</v>
      </c>
      <c r="B129" s="81">
        <v>159</v>
      </c>
      <c r="C129" s="117" t="s">
        <v>357</v>
      </c>
      <c r="D129" s="265">
        <v>47.999000000000002</v>
      </c>
      <c r="E129" s="18">
        <v>1</v>
      </c>
      <c r="F129" s="139" t="s">
        <v>404</v>
      </c>
      <c r="G129" s="193" t="s">
        <v>19</v>
      </c>
      <c r="H129" s="202"/>
      <c r="I129" s="161" t="s">
        <v>498</v>
      </c>
      <c r="J129" s="147" t="s">
        <v>437</v>
      </c>
      <c r="K129" s="238"/>
      <c r="L129" s="155">
        <v>0</v>
      </c>
      <c r="M129" s="13"/>
      <c r="N129" s="211">
        <f t="shared" si="23"/>
        <v>0</v>
      </c>
      <c r="P129" s="51"/>
      <c r="Q129" s="51"/>
      <c r="R129" s="51"/>
      <c r="S129" s="51"/>
    </row>
    <row r="130" spans="1:19">
      <c r="A130" s="221" t="s">
        <v>570</v>
      </c>
      <c r="B130" s="81">
        <v>159</v>
      </c>
      <c r="C130" s="120" t="s">
        <v>358</v>
      </c>
      <c r="D130" s="264">
        <v>299.99799999999999</v>
      </c>
      <c r="E130" s="18">
        <v>1</v>
      </c>
      <c r="F130" s="141" t="s">
        <v>405</v>
      </c>
      <c r="G130" s="193" t="s">
        <v>19</v>
      </c>
      <c r="H130" s="203">
        <v>7472876</v>
      </c>
      <c r="I130" s="161" t="s">
        <v>486</v>
      </c>
      <c r="J130" s="147" t="s">
        <v>438</v>
      </c>
      <c r="K130" s="238">
        <f>D130</f>
        <v>299.99799999999999</v>
      </c>
      <c r="L130" s="155">
        <v>27</v>
      </c>
      <c r="M130" s="121"/>
      <c r="N130" s="211">
        <f>K130-L130</f>
        <v>272.99799999999999</v>
      </c>
      <c r="P130" s="51"/>
      <c r="Q130" s="51"/>
      <c r="R130" s="51"/>
      <c r="S130" s="51"/>
    </row>
    <row r="131" spans="1:19" ht="24">
      <c r="A131" s="221" t="s">
        <v>570</v>
      </c>
      <c r="B131" s="81">
        <v>159</v>
      </c>
      <c r="C131" s="122" t="s">
        <v>359</v>
      </c>
      <c r="D131" s="264">
        <v>102.3</v>
      </c>
      <c r="E131" s="18">
        <v>1</v>
      </c>
      <c r="F131" s="139" t="s">
        <v>406</v>
      </c>
      <c r="G131" s="193" t="s">
        <v>19</v>
      </c>
      <c r="H131" s="203"/>
      <c r="I131" s="161" t="s">
        <v>485</v>
      </c>
      <c r="J131" s="135" t="s">
        <v>439</v>
      </c>
      <c r="K131" s="238"/>
      <c r="L131" s="155">
        <v>0</v>
      </c>
      <c r="M131" s="121"/>
      <c r="N131" s="211">
        <f t="shared" si="23"/>
        <v>0</v>
      </c>
      <c r="P131" s="51"/>
      <c r="Q131" s="51"/>
      <c r="R131" s="51"/>
      <c r="S131" s="51"/>
    </row>
    <row r="132" spans="1:19" ht="24">
      <c r="A132" s="221" t="s">
        <v>570</v>
      </c>
      <c r="B132" s="81">
        <v>159</v>
      </c>
      <c r="C132" s="122" t="s">
        <v>360</v>
      </c>
      <c r="D132" s="264">
        <v>29.417000000000002</v>
      </c>
      <c r="E132" s="18">
        <v>1</v>
      </c>
      <c r="F132" s="138" t="s">
        <v>407</v>
      </c>
      <c r="G132" s="193" t="s">
        <v>19</v>
      </c>
      <c r="H132" s="203"/>
      <c r="I132" s="161" t="s">
        <v>480</v>
      </c>
      <c r="J132" s="135" t="s">
        <v>440</v>
      </c>
      <c r="K132" s="238"/>
      <c r="L132" s="155">
        <v>0</v>
      </c>
      <c r="M132" s="121"/>
      <c r="N132" s="211">
        <f t="shared" si="23"/>
        <v>0</v>
      </c>
      <c r="P132" s="51"/>
      <c r="Q132" s="51"/>
      <c r="R132" s="51"/>
      <c r="S132" s="51"/>
    </row>
    <row r="133" spans="1:19" ht="24">
      <c r="A133" s="221" t="s">
        <v>570</v>
      </c>
      <c r="B133" s="81">
        <v>159</v>
      </c>
      <c r="C133" s="122" t="s">
        <v>361</v>
      </c>
      <c r="D133" s="153">
        <v>40</v>
      </c>
      <c r="E133" s="18">
        <v>1</v>
      </c>
      <c r="F133" s="142" t="s">
        <v>408</v>
      </c>
      <c r="G133" s="193" t="s">
        <v>19</v>
      </c>
      <c r="H133" s="203"/>
      <c r="I133" s="161" t="s">
        <v>497</v>
      </c>
      <c r="J133" s="147" t="s">
        <v>441</v>
      </c>
      <c r="K133" s="238"/>
      <c r="L133" s="155">
        <v>0</v>
      </c>
      <c r="M133" s="121"/>
      <c r="N133" s="211">
        <f t="shared" si="23"/>
        <v>0</v>
      </c>
      <c r="P133" s="51"/>
      <c r="Q133" s="51"/>
      <c r="R133" s="51"/>
      <c r="S133" s="51"/>
    </row>
    <row r="134" spans="1:19">
      <c r="A134" s="221" t="s">
        <v>570</v>
      </c>
      <c r="B134" s="81">
        <v>159</v>
      </c>
      <c r="C134" s="122" t="s">
        <v>362</v>
      </c>
      <c r="D134" s="264">
        <v>286</v>
      </c>
      <c r="E134" s="18">
        <v>1</v>
      </c>
      <c r="F134" s="138" t="s">
        <v>409</v>
      </c>
      <c r="G134" s="193" t="s">
        <v>19</v>
      </c>
      <c r="H134" s="203"/>
      <c r="I134" s="161" t="s">
        <v>482</v>
      </c>
      <c r="J134" s="135" t="s">
        <v>442</v>
      </c>
      <c r="K134" s="238"/>
      <c r="L134" s="155">
        <v>0</v>
      </c>
      <c r="M134" s="121"/>
      <c r="N134" s="211">
        <f t="shared" si="23"/>
        <v>0</v>
      </c>
      <c r="P134" s="51"/>
      <c r="Q134" s="51"/>
      <c r="R134" s="51"/>
      <c r="S134" s="51"/>
    </row>
    <row r="135" spans="1:19" ht="24">
      <c r="A135" s="221" t="s">
        <v>570</v>
      </c>
      <c r="B135" s="81">
        <v>159</v>
      </c>
      <c r="C135" s="124" t="s">
        <v>363</v>
      </c>
      <c r="D135" s="264">
        <v>887.57600000000002</v>
      </c>
      <c r="E135" s="18">
        <v>1</v>
      </c>
      <c r="F135" s="138" t="s">
        <v>410</v>
      </c>
      <c r="G135" s="193" t="s">
        <v>19</v>
      </c>
      <c r="H135" s="203"/>
      <c r="I135" s="161" t="s">
        <v>481</v>
      </c>
      <c r="J135" s="135" t="s">
        <v>443</v>
      </c>
      <c r="K135" s="238"/>
      <c r="L135" s="155">
        <v>0</v>
      </c>
      <c r="M135" s="121"/>
      <c r="N135" s="211">
        <f t="shared" si="23"/>
        <v>0</v>
      </c>
      <c r="P135" s="51"/>
      <c r="Q135" s="51"/>
      <c r="R135" s="51"/>
      <c r="S135" s="51"/>
    </row>
    <row r="136" spans="1:19" ht="24">
      <c r="A136" s="221" t="s">
        <v>570</v>
      </c>
      <c r="B136" s="81">
        <v>159</v>
      </c>
      <c r="C136" s="123" t="s">
        <v>364</v>
      </c>
      <c r="D136" s="264">
        <v>157</v>
      </c>
      <c r="E136" s="18">
        <v>1</v>
      </c>
      <c r="F136" s="134" t="s">
        <v>411</v>
      </c>
      <c r="G136" s="193" t="s">
        <v>19</v>
      </c>
      <c r="H136" s="203"/>
      <c r="I136" s="161" t="s">
        <v>483</v>
      </c>
      <c r="J136" s="135" t="s">
        <v>444</v>
      </c>
      <c r="K136" s="238"/>
      <c r="L136" s="155">
        <v>0</v>
      </c>
      <c r="M136" s="121"/>
      <c r="N136" s="211">
        <f t="shared" si="23"/>
        <v>0</v>
      </c>
      <c r="P136" s="51"/>
      <c r="Q136" s="51"/>
      <c r="R136" s="51"/>
      <c r="S136" s="51"/>
    </row>
    <row r="137" spans="1:19" ht="24">
      <c r="A137" s="221" t="s">
        <v>570</v>
      </c>
      <c r="B137" s="81">
        <v>159</v>
      </c>
      <c r="C137" s="119" t="s">
        <v>365</v>
      </c>
      <c r="D137" s="264">
        <v>820</v>
      </c>
      <c r="E137" s="18">
        <v>1</v>
      </c>
      <c r="F137" s="138" t="s">
        <v>412</v>
      </c>
      <c r="G137" s="194" t="s">
        <v>562</v>
      </c>
      <c r="H137" s="203">
        <v>7419678</v>
      </c>
      <c r="I137" s="161" t="s">
        <v>501</v>
      </c>
      <c r="J137" s="135" t="s">
        <v>445</v>
      </c>
      <c r="K137" s="238">
        <f>820</f>
        <v>820</v>
      </c>
      <c r="L137" s="155">
        <v>820</v>
      </c>
      <c r="M137" s="121"/>
      <c r="N137" s="211">
        <f t="shared" si="23"/>
        <v>0</v>
      </c>
      <c r="P137" s="51"/>
      <c r="Q137" s="51"/>
      <c r="R137" s="51"/>
      <c r="S137" s="51"/>
    </row>
    <row r="138" spans="1:19" s="243" customFormat="1" ht="24.75">
      <c r="A138" s="236" t="s">
        <v>570</v>
      </c>
      <c r="B138" s="212">
        <v>159</v>
      </c>
      <c r="C138" s="251" t="s">
        <v>365</v>
      </c>
      <c r="D138" s="264">
        <v>4926.88</v>
      </c>
      <c r="E138" s="128">
        <v>1</v>
      </c>
      <c r="F138" s="252" t="s">
        <v>413</v>
      </c>
      <c r="G138" s="194" t="s">
        <v>561</v>
      </c>
      <c r="H138" s="253">
        <v>7545432</v>
      </c>
      <c r="I138" s="183" t="s">
        <v>484</v>
      </c>
      <c r="J138" s="135" t="s">
        <v>446</v>
      </c>
      <c r="K138" s="238">
        <v>4928.88</v>
      </c>
      <c r="L138" s="155">
        <v>0</v>
      </c>
      <c r="M138" s="180"/>
      <c r="N138" s="242">
        <f t="shared" si="23"/>
        <v>4928.88</v>
      </c>
      <c r="P138" s="244"/>
      <c r="Q138" s="244"/>
      <c r="R138" s="244"/>
      <c r="S138" s="244"/>
    </row>
    <row r="139" spans="1:19" ht="36.75" customHeight="1">
      <c r="A139" s="221" t="s">
        <v>570</v>
      </c>
      <c r="B139" s="81">
        <v>159</v>
      </c>
      <c r="C139" s="119" t="s">
        <v>366</v>
      </c>
      <c r="D139" s="264">
        <v>98.85</v>
      </c>
      <c r="E139" s="18">
        <v>1</v>
      </c>
      <c r="F139" s="143" t="s">
        <v>414</v>
      </c>
      <c r="G139" s="194" t="s">
        <v>562</v>
      </c>
      <c r="H139" s="203"/>
      <c r="I139" s="161" t="s">
        <v>488</v>
      </c>
      <c r="J139" s="135" t="s">
        <v>447</v>
      </c>
      <c r="K139" s="238"/>
      <c r="L139" s="155">
        <v>0</v>
      </c>
      <c r="M139" s="121"/>
      <c r="N139" s="211">
        <f t="shared" si="23"/>
        <v>0</v>
      </c>
      <c r="P139" s="51"/>
      <c r="Q139" s="51"/>
      <c r="R139" s="51">
        <f>1105+384+151</f>
        <v>1640</v>
      </c>
      <c r="S139" s="51"/>
    </row>
    <row r="140" spans="1:19" ht="60">
      <c r="A140" s="221" t="s">
        <v>570</v>
      </c>
      <c r="B140" s="81">
        <v>159</v>
      </c>
      <c r="C140" s="119" t="s">
        <v>367</v>
      </c>
      <c r="D140" s="264">
        <v>1422</v>
      </c>
      <c r="E140" s="18">
        <v>1</v>
      </c>
      <c r="F140" s="136" t="s">
        <v>415</v>
      </c>
      <c r="G140" s="193" t="s">
        <v>19</v>
      </c>
      <c r="H140" s="203">
        <v>7691900</v>
      </c>
      <c r="I140" s="161" t="s">
        <v>487</v>
      </c>
      <c r="J140" s="99" t="s">
        <v>448</v>
      </c>
      <c r="K140" s="238"/>
      <c r="L140" s="155">
        <v>0</v>
      </c>
      <c r="M140" s="121"/>
      <c r="N140" s="211">
        <f t="shared" si="23"/>
        <v>0</v>
      </c>
      <c r="P140" s="51"/>
      <c r="Q140" s="51"/>
      <c r="R140" s="51"/>
      <c r="S140" s="51"/>
    </row>
    <row r="141" spans="1:19" ht="24">
      <c r="A141" s="221" t="s">
        <v>570</v>
      </c>
      <c r="B141" s="81">
        <v>159</v>
      </c>
      <c r="C141" s="119" t="s">
        <v>368</v>
      </c>
      <c r="D141" s="264">
        <v>300</v>
      </c>
      <c r="E141" s="18">
        <v>1</v>
      </c>
      <c r="F141" s="136" t="s">
        <v>416</v>
      </c>
      <c r="G141" s="193" t="s">
        <v>19</v>
      </c>
      <c r="H141" s="203">
        <v>7691837</v>
      </c>
      <c r="I141" s="161" t="s">
        <v>489</v>
      </c>
      <c r="J141" s="99" t="s">
        <v>449</v>
      </c>
      <c r="K141" s="238"/>
      <c r="L141" s="155">
        <v>0</v>
      </c>
      <c r="M141" s="121"/>
      <c r="N141" s="211">
        <f t="shared" si="23"/>
        <v>0</v>
      </c>
      <c r="P141" s="51"/>
      <c r="Q141" s="51"/>
      <c r="R141" s="51">
        <f>84631-84246.02</f>
        <v>384.97999999999593</v>
      </c>
      <c r="S141" s="51"/>
    </row>
    <row r="142" spans="1:19" ht="24">
      <c r="A142" s="221" t="s">
        <v>570</v>
      </c>
      <c r="B142" s="81">
        <v>159</v>
      </c>
      <c r="C142" s="119" t="s">
        <v>369</v>
      </c>
      <c r="D142" s="264">
        <v>35</v>
      </c>
      <c r="E142" s="18">
        <v>1</v>
      </c>
      <c r="F142" s="136" t="s">
        <v>417</v>
      </c>
      <c r="G142" s="193" t="s">
        <v>19</v>
      </c>
      <c r="H142" s="203"/>
      <c r="I142" s="161" t="s">
        <v>496</v>
      </c>
      <c r="J142" s="135" t="s">
        <v>450</v>
      </c>
      <c r="K142" s="238"/>
      <c r="L142" s="155">
        <v>0</v>
      </c>
      <c r="M142" s="121"/>
      <c r="N142" s="211">
        <f t="shared" si="23"/>
        <v>0</v>
      </c>
      <c r="P142" s="51"/>
      <c r="Q142" s="51"/>
      <c r="R142" s="51"/>
      <c r="S142" s="51"/>
    </row>
    <row r="143" spans="1:19">
      <c r="A143" s="221" t="s">
        <v>570</v>
      </c>
      <c r="B143" s="81">
        <v>159</v>
      </c>
      <c r="C143" s="119" t="s">
        <v>370</v>
      </c>
      <c r="D143" s="264">
        <v>100.8</v>
      </c>
      <c r="E143" s="18">
        <v>1</v>
      </c>
      <c r="F143" s="136" t="s">
        <v>418</v>
      </c>
      <c r="G143" s="193" t="s">
        <v>19</v>
      </c>
      <c r="H143" s="203"/>
      <c r="I143" s="161" t="s">
        <v>490</v>
      </c>
      <c r="J143" s="135" t="s">
        <v>451</v>
      </c>
      <c r="K143" s="238"/>
      <c r="L143" s="155">
        <v>0</v>
      </c>
      <c r="M143" s="121"/>
      <c r="N143" s="211">
        <f t="shared" si="23"/>
        <v>0</v>
      </c>
      <c r="P143" s="51"/>
      <c r="Q143" s="51"/>
      <c r="R143" s="51"/>
      <c r="S143" s="51"/>
    </row>
    <row r="144" spans="1:19" ht="24">
      <c r="A144" s="221" t="s">
        <v>576</v>
      </c>
      <c r="B144" s="81">
        <v>159</v>
      </c>
      <c r="C144" s="119" t="s">
        <v>581</v>
      </c>
      <c r="D144" s="264">
        <v>400</v>
      </c>
      <c r="E144" s="18"/>
      <c r="F144" s="144" t="s">
        <v>582</v>
      </c>
      <c r="G144" s="194" t="s">
        <v>562</v>
      </c>
      <c r="H144" s="203"/>
      <c r="I144" s="161" t="s">
        <v>583</v>
      </c>
      <c r="J144" s="135" t="s">
        <v>584</v>
      </c>
      <c r="K144" s="238"/>
      <c r="L144" s="155">
        <v>0</v>
      </c>
      <c r="M144" s="121"/>
      <c r="N144" s="211"/>
      <c r="P144" s="51"/>
      <c r="Q144" s="51"/>
      <c r="R144" s="51"/>
      <c r="S144" s="51"/>
    </row>
    <row r="145" spans="1:51" ht="36">
      <c r="A145" s="221" t="s">
        <v>570</v>
      </c>
      <c r="B145" s="81">
        <v>159</v>
      </c>
      <c r="C145" s="119" t="s">
        <v>371</v>
      </c>
      <c r="D145" s="264">
        <v>223.45599999999999</v>
      </c>
      <c r="E145" s="18">
        <v>1</v>
      </c>
      <c r="F145" s="144" t="s">
        <v>419</v>
      </c>
      <c r="G145" s="193" t="s">
        <v>19</v>
      </c>
      <c r="H145" s="203"/>
      <c r="I145" s="161" t="s">
        <v>492</v>
      </c>
      <c r="J145" s="135" t="s">
        <v>452</v>
      </c>
      <c r="K145" s="238"/>
      <c r="L145" s="155">
        <v>0</v>
      </c>
      <c r="M145" s="121"/>
      <c r="N145" s="211">
        <f t="shared" si="23"/>
        <v>0</v>
      </c>
      <c r="P145" s="51"/>
      <c r="Q145" s="51"/>
      <c r="R145" s="51"/>
      <c r="S145" s="51"/>
    </row>
    <row r="146" spans="1:51">
      <c r="A146" s="221" t="s">
        <v>570</v>
      </c>
      <c r="B146" s="81">
        <v>159</v>
      </c>
      <c r="C146" s="119" t="s">
        <v>372</v>
      </c>
      <c r="D146" s="263">
        <v>749.28</v>
      </c>
      <c r="E146" s="18">
        <v>1</v>
      </c>
      <c r="F146" s="144" t="s">
        <v>420</v>
      </c>
      <c r="G146" s="193" t="s">
        <v>19</v>
      </c>
      <c r="H146" s="204">
        <v>7695419</v>
      </c>
      <c r="I146" s="161" t="s">
        <v>493</v>
      </c>
      <c r="J146" s="135" t="s">
        <v>453</v>
      </c>
      <c r="K146" s="238"/>
      <c r="L146" s="155">
        <v>0</v>
      </c>
      <c r="M146" s="121"/>
      <c r="N146" s="211">
        <f t="shared" si="23"/>
        <v>0</v>
      </c>
      <c r="P146" s="51"/>
      <c r="Q146" s="51"/>
      <c r="R146" s="51">
        <f>84126.02+80+40</f>
        <v>84246.02</v>
      </c>
      <c r="S146" s="51"/>
    </row>
    <row r="147" spans="1:51" ht="24">
      <c r="A147" s="221" t="s">
        <v>570</v>
      </c>
      <c r="B147" s="81">
        <v>159</v>
      </c>
      <c r="C147" s="119" t="s">
        <v>373</v>
      </c>
      <c r="D147" s="263">
        <v>940</v>
      </c>
      <c r="E147" s="18">
        <v>1</v>
      </c>
      <c r="F147" s="136" t="s">
        <v>421</v>
      </c>
      <c r="G147" s="193" t="s">
        <v>19</v>
      </c>
      <c r="H147" s="204">
        <v>7581228</v>
      </c>
      <c r="I147" s="161" t="s">
        <v>491</v>
      </c>
      <c r="J147" s="135" t="s">
        <v>454</v>
      </c>
      <c r="K147" s="238"/>
      <c r="L147" s="155">
        <v>0</v>
      </c>
      <c r="M147" s="121"/>
      <c r="N147" s="211">
        <f t="shared" si="23"/>
        <v>0</v>
      </c>
      <c r="P147" s="51"/>
      <c r="Q147" s="51"/>
      <c r="R147" s="51"/>
      <c r="S147" s="51"/>
    </row>
    <row r="148" spans="1:51" ht="24">
      <c r="A148" s="221" t="s">
        <v>570</v>
      </c>
      <c r="B148" s="81">
        <v>159</v>
      </c>
      <c r="C148" s="119" t="s">
        <v>374</v>
      </c>
      <c r="D148" s="263">
        <v>137.80000000000001</v>
      </c>
      <c r="E148" s="18">
        <v>1</v>
      </c>
      <c r="F148" s="136" t="s">
        <v>422</v>
      </c>
      <c r="G148" s="193" t="s">
        <v>19</v>
      </c>
      <c r="H148" s="204"/>
      <c r="I148" s="161" t="s">
        <v>494</v>
      </c>
      <c r="J148" s="135" t="s">
        <v>455</v>
      </c>
      <c r="K148" s="238"/>
      <c r="L148" s="155">
        <v>0</v>
      </c>
      <c r="M148" s="121"/>
      <c r="N148" s="211">
        <f t="shared" si="23"/>
        <v>0</v>
      </c>
      <c r="P148" s="51"/>
      <c r="Q148" s="51"/>
      <c r="R148" s="51"/>
      <c r="S148" s="51"/>
    </row>
    <row r="149" spans="1:51" ht="24">
      <c r="A149" s="221" t="s">
        <v>570</v>
      </c>
      <c r="B149" s="81">
        <v>159</v>
      </c>
      <c r="C149" s="119" t="s">
        <v>375</v>
      </c>
      <c r="D149" s="263">
        <v>30.13</v>
      </c>
      <c r="E149" s="18">
        <v>1</v>
      </c>
      <c r="F149" s="145" t="s">
        <v>423</v>
      </c>
      <c r="G149" s="193" t="s">
        <v>19</v>
      </c>
      <c r="H149" s="204">
        <v>7758743</v>
      </c>
      <c r="I149" s="161" t="s">
        <v>495</v>
      </c>
      <c r="J149" s="135" t="s">
        <v>456</v>
      </c>
      <c r="K149" s="238"/>
      <c r="L149" s="155">
        <v>0</v>
      </c>
      <c r="M149" s="121"/>
      <c r="N149" s="211">
        <f t="shared" si="23"/>
        <v>0</v>
      </c>
      <c r="P149" s="186"/>
      <c r="Q149" s="51"/>
      <c r="R149" s="51">
        <f>67015.967+17110.054</f>
        <v>84126.021000000008</v>
      </c>
      <c r="S149" s="51"/>
    </row>
    <row r="150" spans="1:51" s="243" customFormat="1" ht="48">
      <c r="A150" s="236" t="s">
        <v>570</v>
      </c>
      <c r="B150" s="212">
        <v>159</v>
      </c>
      <c r="C150" s="251" t="s">
        <v>572</v>
      </c>
      <c r="D150" s="254">
        <v>80</v>
      </c>
      <c r="E150" s="128"/>
      <c r="F150" s="255" t="s">
        <v>573</v>
      </c>
      <c r="G150" s="239" t="s">
        <v>19</v>
      </c>
      <c r="H150" s="192"/>
      <c r="I150" s="183" t="s">
        <v>574</v>
      </c>
      <c r="J150" s="135" t="s">
        <v>575</v>
      </c>
      <c r="K150" s="238"/>
      <c r="L150" s="155">
        <v>0</v>
      </c>
      <c r="M150" s="180"/>
      <c r="N150" s="242"/>
      <c r="P150" s="256"/>
      <c r="Q150" s="244"/>
      <c r="R150" s="244"/>
      <c r="S150" s="244"/>
    </row>
    <row r="151" spans="1:51">
      <c r="A151" s="158"/>
      <c r="B151" s="222"/>
      <c r="C151" s="127" t="s">
        <v>504</v>
      </c>
      <c r="D151" s="156">
        <f>SUM(D111:D150)</f>
        <v>84245.725000000035</v>
      </c>
      <c r="E151" s="154">
        <f>SUM(E111:E149)</f>
        <v>38</v>
      </c>
      <c r="F151" s="125"/>
      <c r="G151" s="201"/>
      <c r="H151" s="126"/>
      <c r="I151" s="216"/>
      <c r="J151" s="125"/>
      <c r="K151" s="156">
        <f>SUM(K111:K150)</f>
        <v>22487.258000000002</v>
      </c>
      <c r="L151" s="156">
        <f>SUM(L111:L149)+L150</f>
        <v>8999.9989999999998</v>
      </c>
      <c r="M151" s="156">
        <f t="shared" ref="M151:N151" si="25">SUM(M111:M149)</f>
        <v>0</v>
      </c>
      <c r="N151" s="156">
        <f t="shared" si="25"/>
        <v>13487.258999999998</v>
      </c>
      <c r="P151" s="51"/>
      <c r="Q151" s="51"/>
      <c r="R151" s="51">
        <f>75126.177-75125.87</f>
        <v>0.30700000000069849</v>
      </c>
      <c r="S151" s="51"/>
    </row>
    <row r="152" spans="1:51" ht="24">
      <c r="A152" s="221" t="s">
        <v>570</v>
      </c>
      <c r="B152" s="159">
        <v>161</v>
      </c>
      <c r="C152" s="145" t="s">
        <v>503</v>
      </c>
      <c r="D152" s="159">
        <v>9000</v>
      </c>
      <c r="E152" s="162"/>
      <c r="F152" s="163"/>
      <c r="G152" s="196"/>
      <c r="H152" s="164"/>
      <c r="I152" s="165"/>
      <c r="J152" s="163"/>
      <c r="K152" s="159">
        <v>7932.0349999999999</v>
      </c>
      <c r="L152" s="159">
        <v>7932.0349999999999</v>
      </c>
      <c r="M152" s="121"/>
      <c r="N152" s="81">
        <f>K152-L152</f>
        <v>0</v>
      </c>
      <c r="P152" s="51"/>
      <c r="Q152" s="51"/>
      <c r="R152" s="51"/>
      <c r="S152" s="51"/>
    </row>
    <row r="153" spans="1:51">
      <c r="A153" s="180"/>
      <c r="B153" s="182"/>
      <c r="C153" s="257" t="s">
        <v>505</v>
      </c>
      <c r="D153" s="258">
        <f>D152</f>
        <v>9000</v>
      </c>
      <c r="E153" s="178"/>
      <c r="F153" s="179"/>
      <c r="G153" s="198"/>
      <c r="H153" s="259"/>
      <c r="I153" s="260"/>
      <c r="J153" s="179"/>
      <c r="K153" s="258">
        <f>K152</f>
        <v>7932.0349999999999</v>
      </c>
      <c r="L153" s="258">
        <f>L152</f>
        <v>7932.0349999999999</v>
      </c>
      <c r="M153" s="258">
        <f t="shared" ref="M153:N153" si="26">M152</f>
        <v>0</v>
      </c>
      <c r="N153" s="258">
        <f t="shared" si="26"/>
        <v>0</v>
      </c>
      <c r="O153" s="243"/>
      <c r="P153" s="244"/>
      <c r="Q153" s="244"/>
      <c r="R153" s="244"/>
      <c r="S153" s="244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243"/>
      <c r="AH153" s="243"/>
      <c r="AI153" s="243"/>
      <c r="AJ153" s="243"/>
      <c r="AK153" s="243"/>
      <c r="AL153" s="243"/>
      <c r="AM153" s="243"/>
      <c r="AN153" s="243"/>
      <c r="AO153" s="243"/>
      <c r="AP153" s="243"/>
      <c r="AQ153" s="243"/>
      <c r="AR153" s="243"/>
      <c r="AS153" s="243"/>
      <c r="AT153" s="243"/>
      <c r="AU153" s="243"/>
      <c r="AV153" s="243"/>
      <c r="AW153" s="243"/>
      <c r="AX153" s="243"/>
      <c r="AY153" s="243"/>
    </row>
    <row r="154" spans="1:51" s="227" customFormat="1" ht="24">
      <c r="A154" s="236" t="s">
        <v>570</v>
      </c>
      <c r="B154" s="182">
        <v>163</v>
      </c>
      <c r="C154" s="174" t="s">
        <v>533</v>
      </c>
      <c r="D154" s="182">
        <v>4557.1499999999996</v>
      </c>
      <c r="E154" s="178"/>
      <c r="F154" s="135" t="s">
        <v>395</v>
      </c>
      <c r="G154" s="198" t="s">
        <v>562</v>
      </c>
      <c r="H154" s="192">
        <v>7419676</v>
      </c>
      <c r="I154" s="183" t="s">
        <v>537</v>
      </c>
      <c r="J154" s="135" t="s">
        <v>538</v>
      </c>
      <c r="K154" s="182">
        <v>4400.97</v>
      </c>
      <c r="L154" s="182">
        <v>4400.97</v>
      </c>
      <c r="M154" s="180"/>
      <c r="N154" s="212">
        <f>K154-L154</f>
        <v>0</v>
      </c>
      <c r="O154" s="243"/>
      <c r="P154" s="244"/>
      <c r="Q154" s="244"/>
      <c r="R154" s="244"/>
      <c r="S154" s="244"/>
      <c r="T154" s="243"/>
      <c r="U154" s="243"/>
      <c r="V154" s="243"/>
      <c r="W154" s="243"/>
      <c r="X154" s="243"/>
      <c r="Y154" s="243"/>
      <c r="Z154" s="243"/>
      <c r="AA154" s="243"/>
      <c r="AB154" s="243"/>
      <c r="AC154" s="243"/>
      <c r="AD154" s="243"/>
      <c r="AE154" s="243"/>
      <c r="AF154" s="243"/>
      <c r="AG154" s="243"/>
      <c r="AH154" s="243"/>
      <c r="AI154" s="243"/>
      <c r="AJ154" s="243"/>
      <c r="AK154" s="243"/>
      <c r="AL154" s="243"/>
      <c r="AM154" s="243"/>
      <c r="AN154" s="243"/>
      <c r="AO154" s="243"/>
      <c r="AP154" s="243"/>
      <c r="AQ154" s="243"/>
      <c r="AR154" s="243"/>
      <c r="AS154" s="243"/>
      <c r="AT154" s="243"/>
      <c r="AU154" s="243"/>
      <c r="AV154" s="243"/>
      <c r="AW154" s="243"/>
      <c r="AX154" s="243"/>
      <c r="AY154" s="243"/>
    </row>
    <row r="155" spans="1:51" s="227" customFormat="1" ht="36">
      <c r="A155" s="236" t="s">
        <v>570</v>
      </c>
      <c r="B155" s="182">
        <v>163</v>
      </c>
      <c r="C155" s="174" t="s">
        <v>534</v>
      </c>
      <c r="D155" s="182">
        <v>4089.75</v>
      </c>
      <c r="E155" s="178"/>
      <c r="F155" s="135" t="s">
        <v>395</v>
      </c>
      <c r="G155" s="198" t="s">
        <v>562</v>
      </c>
      <c r="H155" s="192">
        <v>7553345</v>
      </c>
      <c r="I155" s="183" t="s">
        <v>535</v>
      </c>
      <c r="J155" s="135" t="s">
        <v>536</v>
      </c>
      <c r="K155" s="182">
        <v>3958.08</v>
      </c>
      <c r="L155" s="182">
        <v>3958.08</v>
      </c>
      <c r="M155" s="180"/>
      <c r="N155" s="212">
        <f t="shared" ref="N155:N158" si="27">K155-L155</f>
        <v>0</v>
      </c>
      <c r="O155" s="243"/>
      <c r="P155" s="244"/>
      <c r="Q155" s="244"/>
      <c r="R155" s="244"/>
      <c r="S155" s="244"/>
      <c r="T155" s="243"/>
      <c r="U155" s="243"/>
      <c r="V155" s="243"/>
      <c r="W155" s="243"/>
      <c r="X155" s="243"/>
      <c r="Y155" s="243"/>
      <c r="Z155" s="243"/>
      <c r="AA155" s="243"/>
      <c r="AB155" s="243"/>
      <c r="AC155" s="243"/>
      <c r="AD155" s="243"/>
      <c r="AE155" s="243"/>
      <c r="AF155" s="243"/>
      <c r="AG155" s="243"/>
      <c r="AH155" s="243"/>
      <c r="AI155" s="243"/>
      <c r="AJ155" s="243"/>
      <c r="AK155" s="243"/>
      <c r="AL155" s="243"/>
      <c r="AM155" s="243"/>
      <c r="AN155" s="243"/>
      <c r="AO155" s="243"/>
      <c r="AP155" s="243"/>
      <c r="AQ155" s="243"/>
      <c r="AR155" s="243"/>
      <c r="AS155" s="243"/>
      <c r="AT155" s="243"/>
      <c r="AU155" s="243"/>
      <c r="AV155" s="243"/>
      <c r="AW155" s="243"/>
      <c r="AX155" s="243"/>
      <c r="AY155" s="243"/>
    </row>
    <row r="156" spans="1:51" s="227" customFormat="1" ht="36">
      <c r="A156" s="236" t="s">
        <v>570</v>
      </c>
      <c r="B156" s="182">
        <v>163</v>
      </c>
      <c r="C156" s="174" t="s">
        <v>534</v>
      </c>
      <c r="D156" s="182">
        <v>9114.3259999999991</v>
      </c>
      <c r="E156" s="178"/>
      <c r="F156" s="135" t="s">
        <v>395</v>
      </c>
      <c r="G156" s="194" t="s">
        <v>561</v>
      </c>
      <c r="H156" s="261">
        <v>7736527</v>
      </c>
      <c r="I156" s="183" t="s">
        <v>541</v>
      </c>
      <c r="J156" s="135" t="s">
        <v>428</v>
      </c>
      <c r="K156" s="182">
        <f t="shared" ref="K156" si="28">D156</f>
        <v>9114.3259999999991</v>
      </c>
      <c r="L156" s="182">
        <v>7444.77</v>
      </c>
      <c r="M156" s="180"/>
      <c r="N156" s="212">
        <f t="shared" si="27"/>
        <v>1669.5559999999987</v>
      </c>
      <c r="O156" s="243"/>
      <c r="P156" s="244"/>
      <c r="Q156" s="244"/>
      <c r="R156" s="244"/>
      <c r="S156" s="244"/>
      <c r="T156" s="243"/>
      <c r="U156" s="243"/>
      <c r="V156" s="243"/>
      <c r="W156" s="243"/>
      <c r="X156" s="243"/>
      <c r="Y156" s="243"/>
      <c r="Z156" s="243"/>
      <c r="AA156" s="243"/>
      <c r="AB156" s="243"/>
      <c r="AC156" s="243"/>
      <c r="AD156" s="243"/>
      <c r="AE156" s="243"/>
      <c r="AF156" s="243"/>
      <c r="AG156" s="243"/>
      <c r="AH156" s="243"/>
      <c r="AI156" s="243"/>
      <c r="AJ156" s="243"/>
      <c r="AK156" s="243"/>
      <c r="AL156" s="243"/>
      <c r="AM156" s="243"/>
      <c r="AN156" s="243"/>
      <c r="AO156" s="243"/>
      <c r="AP156" s="243"/>
      <c r="AQ156" s="243"/>
      <c r="AR156" s="243"/>
      <c r="AS156" s="243"/>
      <c r="AT156" s="243"/>
      <c r="AU156" s="243"/>
      <c r="AV156" s="243"/>
      <c r="AW156" s="243"/>
      <c r="AX156" s="243"/>
      <c r="AY156" s="243"/>
    </row>
    <row r="157" spans="1:51" ht="36">
      <c r="A157" s="221" t="s">
        <v>570</v>
      </c>
      <c r="B157" s="159">
        <v>163</v>
      </c>
      <c r="C157" s="181" t="s">
        <v>534</v>
      </c>
      <c r="D157" s="182">
        <v>1752.72</v>
      </c>
      <c r="E157" s="178"/>
      <c r="F157" s="135" t="s">
        <v>395</v>
      </c>
      <c r="G157" s="194" t="s">
        <v>561</v>
      </c>
      <c r="H157" s="182">
        <v>7698919</v>
      </c>
      <c r="I157" s="183" t="s">
        <v>539</v>
      </c>
      <c r="J157" s="135" t="s">
        <v>540</v>
      </c>
      <c r="K157" s="182">
        <v>1654.14</v>
      </c>
      <c r="L157" s="182">
        <f>492.95+1161.19</f>
        <v>1654.14</v>
      </c>
      <c r="M157" s="180"/>
      <c r="N157" s="212">
        <f t="shared" si="27"/>
        <v>0</v>
      </c>
      <c r="P157" s="51"/>
      <c r="Q157" s="51"/>
      <c r="R157" s="51"/>
      <c r="S157" s="51"/>
    </row>
    <row r="158" spans="1:51" ht="24">
      <c r="A158" s="221" t="s">
        <v>570</v>
      </c>
      <c r="B158" s="159">
        <v>163</v>
      </c>
      <c r="C158" s="181" t="s">
        <v>546</v>
      </c>
      <c r="D158" s="182">
        <v>13360.054</v>
      </c>
      <c r="E158" s="178"/>
      <c r="F158" s="179"/>
      <c r="G158" s="198"/>
      <c r="H158" s="192"/>
      <c r="I158" s="183"/>
      <c r="J158" s="179"/>
      <c r="K158" s="182">
        <v>13360.054</v>
      </c>
      <c r="L158" s="182">
        <v>12300</v>
      </c>
      <c r="M158" s="180"/>
      <c r="N158" s="212">
        <f t="shared" si="27"/>
        <v>1060.0540000000001</v>
      </c>
      <c r="P158" s="51"/>
      <c r="Q158" s="51"/>
      <c r="R158" s="51"/>
      <c r="S158" s="51"/>
    </row>
    <row r="159" spans="1:51">
      <c r="A159" s="158"/>
      <c r="B159" s="222"/>
      <c r="C159" s="127" t="s">
        <v>531</v>
      </c>
      <c r="D159" s="172">
        <f>D154+D155+D156+D157+D158</f>
        <v>32874</v>
      </c>
      <c r="E159" s="166"/>
      <c r="F159" s="167"/>
      <c r="G159" s="197"/>
      <c r="H159" s="168"/>
      <c r="I159" s="169"/>
      <c r="J159" s="167"/>
      <c r="K159" s="172">
        <f>K158+K157+K156+K155+K154</f>
        <v>32487.57</v>
      </c>
      <c r="L159" s="172">
        <f>L158+L157+L156+L155+L154</f>
        <v>29757.96</v>
      </c>
      <c r="M159" s="172">
        <f t="shared" ref="M159:N159" si="29">M158+M157+M156+M155+M154</f>
        <v>0</v>
      </c>
      <c r="N159" s="172">
        <f t="shared" si="29"/>
        <v>2729.6099999999988</v>
      </c>
      <c r="P159" s="51"/>
      <c r="Q159" s="51"/>
      <c r="R159" s="51"/>
      <c r="S159" s="51"/>
    </row>
    <row r="160" spans="1:51">
      <c r="A160" s="221" t="s">
        <v>570</v>
      </c>
      <c r="B160" s="159">
        <v>169</v>
      </c>
      <c r="C160" s="173" t="s">
        <v>506</v>
      </c>
      <c r="D160" s="159">
        <v>280</v>
      </c>
      <c r="E160" s="159">
        <v>70</v>
      </c>
      <c r="F160" s="217" t="s">
        <v>513</v>
      </c>
      <c r="G160" s="196" t="s">
        <v>19</v>
      </c>
      <c r="H160" s="164"/>
      <c r="I160" s="161" t="s">
        <v>530</v>
      </c>
      <c r="J160" s="135" t="s">
        <v>519</v>
      </c>
      <c r="K160" s="176">
        <v>280</v>
      </c>
      <c r="L160" s="159">
        <v>280</v>
      </c>
      <c r="M160" s="121"/>
      <c r="N160" s="81">
        <f>K160-L160</f>
        <v>0</v>
      </c>
      <c r="O160" s="39"/>
      <c r="P160" s="39"/>
      <c r="Q160" s="39"/>
    </row>
    <row r="161" spans="1:17">
      <c r="A161" s="221" t="s">
        <v>570</v>
      </c>
      <c r="B161" s="159">
        <v>169</v>
      </c>
      <c r="C161" s="174" t="s">
        <v>507</v>
      </c>
      <c r="D161" s="159">
        <v>56.165999999999997</v>
      </c>
      <c r="E161" s="159">
        <v>5</v>
      </c>
      <c r="F161" s="217" t="s">
        <v>514</v>
      </c>
      <c r="G161" s="196" t="s">
        <v>19</v>
      </c>
      <c r="H161" s="164"/>
      <c r="I161" s="161" t="s">
        <v>528</v>
      </c>
      <c r="J161" s="135" t="s">
        <v>520</v>
      </c>
      <c r="K161" s="176">
        <v>56.165999999999997</v>
      </c>
      <c r="L161" s="159">
        <v>56.165999999999997</v>
      </c>
      <c r="M161" s="121"/>
      <c r="N161" s="81">
        <f t="shared" ref="N161:N168" si="30">K161-L161</f>
        <v>0</v>
      </c>
      <c r="O161" s="39"/>
      <c r="P161" s="39"/>
      <c r="Q161" s="39"/>
    </row>
    <row r="162" spans="1:17" ht="24">
      <c r="A162" s="221" t="s">
        <v>570</v>
      </c>
      <c r="B162" s="159">
        <v>169</v>
      </c>
      <c r="C162" s="174" t="s">
        <v>508</v>
      </c>
      <c r="D162" s="159">
        <v>10.8</v>
      </c>
      <c r="E162" s="159">
        <v>20</v>
      </c>
      <c r="F162" s="217" t="s">
        <v>515</v>
      </c>
      <c r="G162" s="196" t="s">
        <v>19</v>
      </c>
      <c r="H162" s="164"/>
      <c r="I162" s="161" t="s">
        <v>527</v>
      </c>
      <c r="J162" s="135" t="s">
        <v>521</v>
      </c>
      <c r="K162" s="176">
        <v>10.8</v>
      </c>
      <c r="L162" s="159">
        <v>10.8</v>
      </c>
      <c r="M162" s="121"/>
      <c r="N162" s="81">
        <f t="shared" si="30"/>
        <v>0</v>
      </c>
      <c r="O162" s="39"/>
      <c r="P162" s="39"/>
      <c r="Q162" s="39"/>
    </row>
    <row r="163" spans="1:17" ht="24">
      <c r="A163" s="221" t="s">
        <v>570</v>
      </c>
      <c r="B163" s="159">
        <v>169</v>
      </c>
      <c r="C163" s="174" t="s">
        <v>509</v>
      </c>
      <c r="D163" s="159">
        <v>36.24</v>
      </c>
      <c r="E163" s="159">
        <v>8</v>
      </c>
      <c r="F163" s="217" t="s">
        <v>516</v>
      </c>
      <c r="G163" s="196" t="s">
        <v>19</v>
      </c>
      <c r="H163" s="164"/>
      <c r="I163" s="161" t="s">
        <v>526</v>
      </c>
      <c r="J163" s="135" t="s">
        <v>522</v>
      </c>
      <c r="K163" s="176">
        <v>36.24</v>
      </c>
      <c r="L163" s="159">
        <v>36.24</v>
      </c>
      <c r="M163" s="121"/>
      <c r="N163" s="81">
        <f t="shared" si="30"/>
        <v>0</v>
      </c>
      <c r="O163" s="39"/>
      <c r="P163" s="39"/>
      <c r="Q163" s="39"/>
    </row>
    <row r="164" spans="1:17" ht="24">
      <c r="A164" s="221" t="s">
        <v>570</v>
      </c>
      <c r="B164" s="159">
        <v>169</v>
      </c>
      <c r="C164" s="174" t="s">
        <v>510</v>
      </c>
      <c r="D164" s="159">
        <v>10</v>
      </c>
      <c r="E164" s="159">
        <v>10</v>
      </c>
      <c r="F164" s="217" t="s">
        <v>517</v>
      </c>
      <c r="G164" s="196" t="s">
        <v>19</v>
      </c>
      <c r="H164" s="164"/>
      <c r="I164" s="161" t="s">
        <v>525</v>
      </c>
      <c r="J164" s="135" t="s">
        <v>523</v>
      </c>
      <c r="K164" s="176">
        <v>10</v>
      </c>
      <c r="L164" s="159">
        <v>10</v>
      </c>
      <c r="M164" s="121"/>
      <c r="N164" s="81">
        <f t="shared" si="30"/>
        <v>0</v>
      </c>
      <c r="O164" s="39"/>
      <c r="P164" s="39"/>
      <c r="Q164" s="39"/>
    </row>
    <row r="165" spans="1:17">
      <c r="A165" s="221" t="s">
        <v>570</v>
      </c>
      <c r="B165" s="159">
        <v>169</v>
      </c>
      <c r="C165" s="175" t="s">
        <v>511</v>
      </c>
      <c r="D165" s="81">
        <v>91.896000000000001</v>
      </c>
      <c r="E165" s="81">
        <v>10</v>
      </c>
      <c r="F165" s="218" t="s">
        <v>518</v>
      </c>
      <c r="G165" s="196" t="s">
        <v>19</v>
      </c>
      <c r="H165" s="171"/>
      <c r="I165" s="161" t="s">
        <v>529</v>
      </c>
      <c r="J165" s="135" t="s">
        <v>524</v>
      </c>
      <c r="K165" s="177">
        <v>91.896000000000001</v>
      </c>
      <c r="L165" s="81">
        <v>9.1890000000000001</v>
      </c>
      <c r="M165" s="121"/>
      <c r="N165" s="81">
        <f t="shared" si="30"/>
        <v>82.706999999999994</v>
      </c>
      <c r="O165" s="39"/>
      <c r="P165" s="39"/>
      <c r="Q165" s="39"/>
    </row>
    <row r="166" spans="1:17">
      <c r="A166" s="221" t="s">
        <v>570</v>
      </c>
      <c r="B166" s="159">
        <v>169</v>
      </c>
      <c r="C166" s="175" t="s">
        <v>512</v>
      </c>
      <c r="D166" s="81">
        <v>424.58</v>
      </c>
      <c r="E166" s="81">
        <v>10</v>
      </c>
      <c r="F166" s="218"/>
      <c r="G166" s="199"/>
      <c r="H166" s="171"/>
      <c r="I166" s="161"/>
      <c r="J166" s="171"/>
      <c r="K166" s="177">
        <v>424.58</v>
      </c>
      <c r="L166" s="81">
        <v>424.58</v>
      </c>
      <c r="M166" s="121"/>
      <c r="N166" s="81">
        <f t="shared" si="30"/>
        <v>0</v>
      </c>
      <c r="O166" s="39"/>
      <c r="P166" s="39"/>
      <c r="Q166" s="39"/>
    </row>
    <row r="167" spans="1:17">
      <c r="A167" s="221" t="s">
        <v>570</v>
      </c>
      <c r="B167" s="159"/>
      <c r="C167" s="175" t="s">
        <v>545</v>
      </c>
      <c r="D167" s="81">
        <v>2.1179999999999999</v>
      </c>
      <c r="E167" s="81">
        <v>1</v>
      </c>
      <c r="F167" s="218"/>
      <c r="G167" s="199"/>
      <c r="H167" s="171"/>
      <c r="I167" s="161"/>
      <c r="J167" s="171"/>
      <c r="K167" s="177">
        <v>2.1179999999999999</v>
      </c>
      <c r="L167" s="81">
        <v>3.25</v>
      </c>
      <c r="M167" s="213">
        <f>L167-K167</f>
        <v>1.1320000000000001</v>
      </c>
      <c r="N167" s="81"/>
      <c r="O167" s="39"/>
      <c r="P167" s="39"/>
      <c r="Q167" s="39"/>
    </row>
    <row r="168" spans="1:17">
      <c r="A168" s="221" t="s">
        <v>570</v>
      </c>
      <c r="B168" s="159">
        <v>169</v>
      </c>
      <c r="C168" s="175" t="s">
        <v>512</v>
      </c>
      <c r="D168" s="81">
        <v>369.2</v>
      </c>
      <c r="E168" s="81">
        <v>1</v>
      </c>
      <c r="F168" s="218"/>
      <c r="G168" s="199"/>
      <c r="H168" s="171"/>
      <c r="I168" s="161"/>
      <c r="J168" s="171"/>
      <c r="K168" s="177">
        <v>369.2</v>
      </c>
      <c r="L168" s="81">
        <v>369.2</v>
      </c>
      <c r="M168" s="121"/>
      <c r="N168" s="81">
        <f t="shared" si="30"/>
        <v>0</v>
      </c>
      <c r="O168" s="39"/>
      <c r="P168" s="39"/>
      <c r="Q168" s="39"/>
    </row>
    <row r="169" spans="1:17">
      <c r="A169" s="158"/>
      <c r="B169" s="158"/>
      <c r="C169" s="127" t="s">
        <v>532</v>
      </c>
      <c r="D169" s="42">
        <f>D160+D161+D162+D163+D164+D165+D166+D168+D167</f>
        <v>1281</v>
      </c>
      <c r="E169" s="42">
        <f t="shared" ref="E169:N169" si="31">E160+E161+E162+E163+E164+E165+E166+E168+E167</f>
        <v>135</v>
      </c>
      <c r="F169" s="219"/>
      <c r="G169" s="195"/>
      <c r="H169" s="42">
        <f t="shared" si="31"/>
        <v>0</v>
      </c>
      <c r="I169" s="42"/>
      <c r="J169" s="42"/>
      <c r="K169" s="42">
        <f t="shared" si="31"/>
        <v>1281</v>
      </c>
      <c r="L169" s="42">
        <f t="shared" si="31"/>
        <v>1199.425</v>
      </c>
      <c r="M169" s="42">
        <f t="shared" si="31"/>
        <v>1.1320000000000001</v>
      </c>
      <c r="N169" s="42">
        <f t="shared" si="31"/>
        <v>82.706999999999994</v>
      </c>
      <c r="O169" s="51"/>
      <c r="P169" s="51"/>
      <c r="Q169" s="51"/>
    </row>
    <row r="170" spans="1:17">
      <c r="A170" s="221" t="s">
        <v>570</v>
      </c>
      <c r="B170" s="81">
        <v>414</v>
      </c>
      <c r="C170" s="184" t="s">
        <v>564</v>
      </c>
      <c r="D170" s="81">
        <v>521.76</v>
      </c>
      <c r="E170" s="81">
        <v>1</v>
      </c>
      <c r="F170" s="171"/>
      <c r="G170" s="199"/>
      <c r="H170" s="81"/>
      <c r="I170" s="161" t="s">
        <v>557</v>
      </c>
      <c r="J170" s="171"/>
      <c r="K170" s="81"/>
      <c r="L170" s="81"/>
      <c r="M170" s="121"/>
      <c r="N170" s="81">
        <f>K170-L170</f>
        <v>0</v>
      </c>
    </row>
    <row r="171" spans="1:17" ht="24.75">
      <c r="A171" s="221" t="s">
        <v>570</v>
      </c>
      <c r="B171" s="81">
        <v>414</v>
      </c>
      <c r="C171" s="70" t="s">
        <v>542</v>
      </c>
      <c r="D171" s="81">
        <v>5000</v>
      </c>
      <c r="E171" s="81">
        <v>1</v>
      </c>
      <c r="F171" s="217" t="s">
        <v>547</v>
      </c>
      <c r="G171" s="199" t="s">
        <v>561</v>
      </c>
      <c r="H171" s="81">
        <v>7816273</v>
      </c>
      <c r="I171" s="161" t="s">
        <v>553</v>
      </c>
      <c r="J171" s="135" t="s">
        <v>554</v>
      </c>
      <c r="K171" s="81">
        <f>D171</f>
        <v>5000</v>
      </c>
      <c r="L171" s="81">
        <f>K171</f>
        <v>5000</v>
      </c>
      <c r="M171" s="121"/>
      <c r="N171" s="81">
        <f t="shared" ref="N171:N173" si="32">K171-L171</f>
        <v>0</v>
      </c>
    </row>
    <row r="172" spans="1:17">
      <c r="A172" s="221" t="s">
        <v>570</v>
      </c>
      <c r="B172" s="81">
        <v>414</v>
      </c>
      <c r="C172" s="70" t="s">
        <v>543</v>
      </c>
      <c r="D172" s="81">
        <v>586.88</v>
      </c>
      <c r="E172" s="81">
        <v>4</v>
      </c>
      <c r="F172" s="173" t="s">
        <v>548</v>
      </c>
      <c r="G172" s="199" t="s">
        <v>19</v>
      </c>
      <c r="H172" s="81">
        <v>7682503</v>
      </c>
      <c r="I172" s="161" t="s">
        <v>555</v>
      </c>
      <c r="J172" s="135" t="s">
        <v>550</v>
      </c>
      <c r="K172" s="81">
        <f t="shared" ref="K172:K173" si="33">D172</f>
        <v>586.88</v>
      </c>
      <c r="L172" s="81">
        <f t="shared" ref="L172:L173" si="34">K172</f>
        <v>586.88</v>
      </c>
      <c r="M172" s="121"/>
      <c r="N172" s="81">
        <f t="shared" si="32"/>
        <v>0</v>
      </c>
    </row>
    <row r="173" spans="1:17" ht="36.75">
      <c r="A173" s="221" t="s">
        <v>570</v>
      </c>
      <c r="B173" s="81">
        <v>414</v>
      </c>
      <c r="C173" s="83" t="s">
        <v>544</v>
      </c>
      <c r="D173" s="81">
        <v>6891.36</v>
      </c>
      <c r="E173" s="81">
        <v>70</v>
      </c>
      <c r="F173" s="173" t="s">
        <v>549</v>
      </c>
      <c r="G173" s="199" t="s">
        <v>563</v>
      </c>
      <c r="H173" s="81">
        <v>7664510</v>
      </c>
      <c r="I173" s="161" t="s">
        <v>556</v>
      </c>
      <c r="J173" s="135" t="s">
        <v>551</v>
      </c>
      <c r="K173" s="81">
        <f t="shared" si="33"/>
        <v>6891.36</v>
      </c>
      <c r="L173" s="81">
        <f t="shared" si="34"/>
        <v>6891.36</v>
      </c>
      <c r="M173" s="121"/>
      <c r="N173" s="81">
        <f t="shared" si="32"/>
        <v>0</v>
      </c>
    </row>
    <row r="174" spans="1:17">
      <c r="A174" s="158"/>
      <c r="B174" s="158"/>
      <c r="C174" s="127" t="s">
        <v>552</v>
      </c>
      <c r="D174" s="42">
        <f>D171+D172+D173+D170</f>
        <v>13000</v>
      </c>
      <c r="E174" s="42">
        <f>E171+E172+E173+E170</f>
        <v>76</v>
      </c>
      <c r="F174" s="190"/>
      <c r="G174" s="200"/>
      <c r="H174" s="190"/>
      <c r="I174" s="191"/>
      <c r="J174" s="190"/>
      <c r="K174" s="42">
        <f>K170+K171+K172+K173</f>
        <v>12478.24</v>
      </c>
      <c r="L174" s="42">
        <f>L170+L171+L172+L173</f>
        <v>12478.24</v>
      </c>
      <c r="M174" s="42">
        <f t="shared" ref="M174:N174" si="35">M170+M171+M172+M173</f>
        <v>0</v>
      </c>
      <c r="N174" s="42">
        <f t="shared" si="35"/>
        <v>0</v>
      </c>
    </row>
    <row r="175" spans="1:17">
      <c r="A175" s="221" t="s">
        <v>570</v>
      </c>
      <c r="B175" s="81">
        <v>416</v>
      </c>
      <c r="C175" s="160" t="s">
        <v>558</v>
      </c>
      <c r="D175" s="81">
        <v>10000</v>
      </c>
      <c r="E175" s="170"/>
      <c r="F175" s="171"/>
      <c r="G175" s="199"/>
      <c r="H175" s="171"/>
      <c r="I175" s="161"/>
      <c r="J175" s="171"/>
      <c r="K175" s="81"/>
      <c r="L175" s="81"/>
      <c r="M175" s="121"/>
      <c r="N175" s="121"/>
    </row>
    <row r="176" spans="1:17">
      <c r="A176" s="158"/>
      <c r="B176" s="158"/>
      <c r="C176" s="127" t="s">
        <v>559</v>
      </c>
      <c r="D176" s="42">
        <f>D175</f>
        <v>10000</v>
      </c>
      <c r="E176" s="189"/>
      <c r="F176" s="190"/>
      <c r="G176" s="190"/>
      <c r="H176" s="190"/>
      <c r="I176" s="191"/>
      <c r="J176" s="190"/>
      <c r="K176" s="188"/>
      <c r="L176" s="188"/>
      <c r="M176" s="158"/>
      <c r="N176" s="158"/>
    </row>
    <row r="177" spans="1:14">
      <c r="A177" s="121"/>
      <c r="B177" s="121"/>
      <c r="C177" s="160"/>
      <c r="D177" s="81"/>
      <c r="E177" s="170"/>
      <c r="F177" s="171"/>
      <c r="G177" s="171"/>
      <c r="H177" s="171"/>
      <c r="I177" s="161"/>
      <c r="J177" s="171"/>
      <c r="K177" s="81"/>
      <c r="L177" s="81"/>
      <c r="M177" s="121"/>
      <c r="N177" s="121"/>
    </row>
    <row r="178" spans="1:14">
      <c r="B178" s="220"/>
      <c r="C178" s="220"/>
      <c r="D178" s="220"/>
      <c r="E178" s="220"/>
    </row>
    <row r="179" spans="1:14">
      <c r="B179" s="220"/>
      <c r="C179" s="220" t="s">
        <v>569</v>
      </c>
      <c r="D179" s="220" t="s">
        <v>566</v>
      </c>
      <c r="E179" s="220"/>
    </row>
    <row r="180" spans="1:14" ht="25.5" customHeight="1">
      <c r="B180" s="220"/>
      <c r="C180" s="220" t="s">
        <v>567</v>
      </c>
      <c r="D180" s="220" t="s">
        <v>568</v>
      </c>
      <c r="E180" s="220"/>
    </row>
    <row r="181" spans="1:14">
      <c r="B181" s="220"/>
      <c r="C181" s="220"/>
      <c r="D181" s="220"/>
      <c r="E181" s="220"/>
    </row>
  </sheetData>
  <mergeCells count="2">
    <mergeCell ref="A2:N2"/>
    <mergeCell ref="A3:N3"/>
  </mergeCells>
  <dataValidations count="1">
    <dataValidation allowBlank="1" showInputMessage="1" showErrorMessage="1" prompt="Введите наименование на гос.языке" sqref="C137:C150"/>
  </dataValidations>
  <pageMargins left="0.25" right="0.25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81"/>
  <sheetViews>
    <sheetView topLeftCell="C144" workbookViewId="0">
      <selection activeCell="M119" sqref="M119"/>
    </sheetView>
  </sheetViews>
  <sheetFormatPr defaultColWidth="9" defaultRowHeight="15"/>
  <cols>
    <col min="1" max="1" width="11" style="23" customWidth="1"/>
    <col min="2" max="2" width="7.7109375" style="23" customWidth="1"/>
    <col min="3" max="3" width="35.140625" style="23" customWidth="1"/>
    <col min="4" max="4" width="11" style="23" customWidth="1"/>
    <col min="5" max="5" width="9" style="23"/>
    <col min="6" max="6" width="24.42578125" style="23" customWidth="1"/>
    <col min="7" max="7" width="8.7109375" style="23" customWidth="1"/>
    <col min="8" max="8" width="14.28515625" style="23" customWidth="1"/>
    <col min="9" max="9" width="27.140625" style="23" customWidth="1"/>
    <col min="10" max="10" width="21.85546875" style="23" customWidth="1"/>
    <col min="11" max="11" width="10.7109375" style="23" customWidth="1"/>
    <col min="12" max="12" width="10.42578125" style="23" bestFit="1" customWidth="1"/>
    <col min="13" max="13" width="13.7109375" style="23" customWidth="1"/>
    <col min="14" max="14" width="12.42578125" style="23" customWidth="1"/>
    <col min="15" max="16384" width="9" style="23"/>
  </cols>
  <sheetData>
    <row r="1" spans="1:254" ht="15.75">
      <c r="A1" s="1"/>
      <c r="B1" s="2"/>
      <c r="C1" s="3"/>
      <c r="D1" s="1"/>
      <c r="E1" s="1"/>
      <c r="F1" s="21"/>
      <c r="G1" s="1"/>
      <c r="H1" s="1"/>
      <c r="I1" s="22"/>
      <c r="J1" s="1"/>
      <c r="K1" s="1"/>
      <c r="L1" s="1"/>
      <c r="M1" s="1"/>
      <c r="N1" s="1"/>
      <c r="O1" s="1"/>
      <c r="P1" s="1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</row>
    <row r="2" spans="1:254" ht="15.75">
      <c r="A2" s="279" t="s">
        <v>585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10"/>
      <c r="P2" s="1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</row>
    <row r="3" spans="1:254" ht="15.75">
      <c r="A3" s="279" t="s">
        <v>565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10"/>
      <c r="P3" s="1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</row>
    <row r="4" spans="1:254" ht="15.75">
      <c r="A4" s="1"/>
      <c r="B4" s="24"/>
      <c r="C4" s="5"/>
      <c r="D4" s="4"/>
      <c r="E4" s="4"/>
      <c r="F4" s="4"/>
      <c r="G4" s="4"/>
      <c r="H4" s="4"/>
      <c r="I4" s="20"/>
      <c r="J4" s="4"/>
      <c r="K4" s="4"/>
      <c r="L4" s="4"/>
      <c r="M4" s="4"/>
      <c r="N4" s="4"/>
      <c r="O4" s="10"/>
      <c r="P4" s="1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</row>
    <row r="5" spans="1:254" ht="15.75">
      <c r="A5" s="6"/>
      <c r="B5" s="25"/>
      <c r="C5" s="35" t="s">
        <v>0</v>
      </c>
      <c r="D5" s="7"/>
      <c r="E5" s="7"/>
      <c r="F5" s="7"/>
      <c r="G5" s="7"/>
      <c r="H5" s="7"/>
      <c r="I5" s="7"/>
      <c r="J5" s="7"/>
      <c r="K5" s="7"/>
      <c r="L5" s="7"/>
      <c r="M5" s="11"/>
      <c r="N5" s="11"/>
      <c r="O5" s="26"/>
      <c r="P5" s="6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</row>
    <row r="6" spans="1:254" ht="15.75">
      <c r="A6" s="6"/>
      <c r="B6" s="25"/>
      <c r="C6" s="35" t="s">
        <v>571</v>
      </c>
      <c r="D6" s="223"/>
      <c r="E6" s="7"/>
      <c r="F6" s="7"/>
      <c r="G6" s="7"/>
      <c r="H6" s="7"/>
      <c r="I6" s="7"/>
      <c r="J6" s="6"/>
      <c r="K6" s="11"/>
      <c r="L6" s="11"/>
      <c r="M6" s="11"/>
      <c r="N6" s="11"/>
      <c r="O6" s="26"/>
      <c r="P6" s="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</row>
    <row r="7" spans="1:254" ht="15.75">
      <c r="A7" s="6"/>
      <c r="B7" s="25"/>
      <c r="C7" s="35" t="s">
        <v>1</v>
      </c>
      <c r="D7" s="224"/>
      <c r="E7" s="11"/>
      <c r="F7" s="11"/>
      <c r="G7" s="11"/>
      <c r="H7" s="11"/>
      <c r="I7" s="7"/>
      <c r="J7" s="11"/>
      <c r="K7" s="11"/>
      <c r="L7" s="11"/>
      <c r="M7" s="11"/>
      <c r="N7" s="11"/>
      <c r="O7" s="26"/>
      <c r="P7" s="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</row>
    <row r="8" spans="1:254" ht="15.75">
      <c r="A8" s="6"/>
      <c r="B8" s="25"/>
      <c r="C8" s="35" t="s">
        <v>2</v>
      </c>
      <c r="D8" s="224"/>
      <c r="E8" s="11"/>
      <c r="F8" s="11"/>
      <c r="G8" s="11"/>
      <c r="H8" s="11"/>
      <c r="I8" s="7"/>
      <c r="J8" s="11"/>
      <c r="K8" s="11"/>
      <c r="L8" s="11"/>
      <c r="M8" s="11"/>
      <c r="N8" s="24" t="s">
        <v>3</v>
      </c>
      <c r="O8" s="26"/>
      <c r="P8" s="6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</row>
    <row r="9" spans="1:254" s="34" customFormat="1" ht="60">
      <c r="A9" s="27" t="s">
        <v>4</v>
      </c>
      <c r="B9" s="28" t="s">
        <v>5</v>
      </c>
      <c r="C9" s="29" t="s">
        <v>6</v>
      </c>
      <c r="D9" s="29" t="s">
        <v>7</v>
      </c>
      <c r="E9" s="29" t="s">
        <v>8</v>
      </c>
      <c r="F9" s="29" t="s">
        <v>9</v>
      </c>
      <c r="G9" s="29" t="s">
        <v>10</v>
      </c>
      <c r="H9" s="29" t="s">
        <v>17</v>
      </c>
      <c r="I9" s="30" t="s">
        <v>11</v>
      </c>
      <c r="J9" s="29" t="s">
        <v>12</v>
      </c>
      <c r="K9" s="29" t="s">
        <v>13</v>
      </c>
      <c r="L9" s="29" t="s">
        <v>16</v>
      </c>
      <c r="M9" s="29" t="s">
        <v>14</v>
      </c>
      <c r="N9" s="29" t="s">
        <v>15</v>
      </c>
      <c r="O9" s="31"/>
      <c r="P9" s="32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54" ht="24">
      <c r="A10" s="8">
        <v>261</v>
      </c>
      <c r="B10" s="8">
        <v>142</v>
      </c>
      <c r="C10" s="36" t="s">
        <v>44</v>
      </c>
      <c r="D10" s="49">
        <v>26</v>
      </c>
      <c r="E10" s="37">
        <v>36</v>
      </c>
      <c r="F10" s="47" t="s">
        <v>18</v>
      </c>
      <c r="G10" s="48" t="s">
        <v>19</v>
      </c>
      <c r="H10" s="9"/>
      <c r="I10" s="161" t="s">
        <v>230</v>
      </c>
      <c r="J10" s="49" t="s">
        <v>20</v>
      </c>
      <c r="K10" s="38">
        <v>25.87</v>
      </c>
      <c r="L10" s="38">
        <v>25.87</v>
      </c>
      <c r="M10" s="13">
        <f>K10-L10</f>
        <v>0</v>
      </c>
      <c r="N10" s="50">
        <f>K10-L10</f>
        <v>0</v>
      </c>
      <c r="O10" s="51"/>
      <c r="P10" s="39"/>
      <c r="Q10" s="39"/>
      <c r="R10" s="52"/>
    </row>
    <row r="11" spans="1:254">
      <c r="A11" s="41"/>
      <c r="B11" s="42"/>
      <c r="C11" s="127" t="s">
        <v>376</v>
      </c>
      <c r="D11" s="46">
        <f>SUM(D10:D10)</f>
        <v>26</v>
      </c>
      <c r="E11" s="46">
        <f>SUM(E10:E10)</f>
        <v>36</v>
      </c>
      <c r="F11" s="43"/>
      <c r="G11" s="44"/>
      <c r="H11" s="44"/>
      <c r="I11" s="45"/>
      <c r="J11" s="44"/>
      <c r="K11" s="46">
        <f>SUM(K10:K10)</f>
        <v>25.87</v>
      </c>
      <c r="L11" s="46">
        <f>SUM(L10:L10)</f>
        <v>25.87</v>
      </c>
      <c r="M11" s="46">
        <f>SUM(M10:M10)</f>
        <v>0</v>
      </c>
      <c r="N11" s="46">
        <f>SUM(N10:N10)</f>
        <v>0</v>
      </c>
      <c r="P11" s="39"/>
      <c r="Q11" s="39"/>
      <c r="R11" s="40"/>
    </row>
    <row r="12" spans="1:254">
      <c r="A12" s="58"/>
      <c r="B12" s="59"/>
      <c r="C12" s="56" t="s">
        <v>21</v>
      </c>
      <c r="D12" s="57">
        <f>D13+D14+D15+D16+D17+D18+D19+D20</f>
        <v>434.315</v>
      </c>
      <c r="E12" s="57">
        <f t="shared" ref="E12:N12" si="0">E13+E14+E15+E16+E17+E18+E19+E20</f>
        <v>86</v>
      </c>
      <c r="F12" s="57"/>
      <c r="G12" s="57"/>
      <c r="H12" s="57"/>
      <c r="I12" s="57"/>
      <c r="J12" s="57"/>
      <c r="K12" s="57">
        <f t="shared" si="0"/>
        <v>434.315</v>
      </c>
      <c r="L12" s="57">
        <f t="shared" si="0"/>
        <v>434.315</v>
      </c>
      <c r="M12" s="57">
        <f t="shared" si="0"/>
        <v>0</v>
      </c>
      <c r="N12" s="57">
        <f t="shared" si="0"/>
        <v>0</v>
      </c>
      <c r="P12" s="39"/>
      <c r="Q12" s="39"/>
      <c r="R12" s="40"/>
    </row>
    <row r="13" spans="1:254">
      <c r="A13" s="221" t="s">
        <v>570</v>
      </c>
      <c r="B13" s="81">
        <v>149</v>
      </c>
      <c r="C13" s="53" t="s">
        <v>22</v>
      </c>
      <c r="D13" s="18">
        <v>13.885</v>
      </c>
      <c r="E13" s="37">
        <v>5</v>
      </c>
      <c r="F13" s="148" t="s">
        <v>28</v>
      </c>
      <c r="G13" s="48" t="s">
        <v>19</v>
      </c>
      <c r="H13" s="9"/>
      <c r="I13" s="161" t="s">
        <v>45</v>
      </c>
      <c r="J13" s="37" t="s">
        <v>43</v>
      </c>
      <c r="K13" s="18">
        <f>D13</f>
        <v>13.885</v>
      </c>
      <c r="L13" s="18">
        <f>K13</f>
        <v>13.885</v>
      </c>
      <c r="M13" s="13"/>
      <c r="N13" s="205">
        <f>K13-L13</f>
        <v>0</v>
      </c>
      <c r="P13" s="39"/>
      <c r="Q13" s="39"/>
      <c r="R13" s="40"/>
    </row>
    <row r="14" spans="1:254">
      <c r="A14" s="221" t="s">
        <v>570</v>
      </c>
      <c r="B14" s="81">
        <v>149</v>
      </c>
      <c r="C14" s="54" t="s">
        <v>23</v>
      </c>
      <c r="D14" s="18">
        <v>87.48</v>
      </c>
      <c r="E14" s="37">
        <v>10</v>
      </c>
      <c r="F14" s="148" t="s">
        <v>29</v>
      </c>
      <c r="G14" s="48" t="s">
        <v>19</v>
      </c>
      <c r="H14" s="9"/>
      <c r="I14" s="161" t="s">
        <v>46</v>
      </c>
      <c r="J14" s="37" t="s">
        <v>36</v>
      </c>
      <c r="K14" s="18">
        <f t="shared" ref="K14:K53" si="1">D14</f>
        <v>87.48</v>
      </c>
      <c r="L14" s="18">
        <f t="shared" ref="L14:L20" si="2">K14</f>
        <v>87.48</v>
      </c>
      <c r="M14" s="13"/>
      <c r="N14" s="205">
        <f t="shared" ref="N14:N20" si="3">K14-L14</f>
        <v>0</v>
      </c>
      <c r="P14" s="39"/>
      <c r="Q14" s="39"/>
      <c r="R14" s="40"/>
    </row>
    <row r="15" spans="1:254">
      <c r="A15" s="221" t="s">
        <v>570</v>
      </c>
      <c r="B15" s="81">
        <v>149</v>
      </c>
      <c r="C15" s="53" t="s">
        <v>47</v>
      </c>
      <c r="D15" s="18">
        <v>69.06</v>
      </c>
      <c r="E15" s="37">
        <v>13</v>
      </c>
      <c r="F15" s="148" t="s">
        <v>30</v>
      </c>
      <c r="G15" s="48" t="s">
        <v>19</v>
      </c>
      <c r="H15" s="9"/>
      <c r="I15" s="161" t="s">
        <v>50</v>
      </c>
      <c r="J15" s="55" t="s">
        <v>37</v>
      </c>
      <c r="K15" s="18">
        <f t="shared" si="1"/>
        <v>69.06</v>
      </c>
      <c r="L15" s="18">
        <f t="shared" si="2"/>
        <v>69.06</v>
      </c>
      <c r="M15" s="13"/>
      <c r="N15" s="205">
        <f t="shared" si="3"/>
        <v>0</v>
      </c>
      <c r="P15" s="39"/>
      <c r="Q15" s="39"/>
      <c r="R15" s="40"/>
    </row>
    <row r="16" spans="1:254">
      <c r="A16" s="221" t="s">
        <v>570</v>
      </c>
      <c r="B16" s="81">
        <v>149</v>
      </c>
      <c r="C16" s="54" t="s">
        <v>24</v>
      </c>
      <c r="D16" s="18">
        <v>18</v>
      </c>
      <c r="E16" s="37">
        <v>15</v>
      </c>
      <c r="F16" s="148" t="s">
        <v>31</v>
      </c>
      <c r="G16" s="48" t="s">
        <v>19</v>
      </c>
      <c r="H16" s="9"/>
      <c r="I16" s="161" t="s">
        <v>51</v>
      </c>
      <c r="J16" s="37" t="s">
        <v>38</v>
      </c>
      <c r="K16" s="18">
        <f t="shared" si="1"/>
        <v>18</v>
      </c>
      <c r="L16" s="18">
        <f t="shared" si="2"/>
        <v>18</v>
      </c>
      <c r="M16" s="13"/>
      <c r="N16" s="205">
        <f t="shared" si="3"/>
        <v>0</v>
      </c>
      <c r="P16" s="39"/>
      <c r="Q16" s="39"/>
      <c r="R16" s="40"/>
    </row>
    <row r="17" spans="1:19">
      <c r="A17" s="221" t="s">
        <v>570</v>
      </c>
      <c r="B17" s="81">
        <v>149</v>
      </c>
      <c r="C17" s="53" t="s">
        <v>48</v>
      </c>
      <c r="D17" s="18">
        <v>54.72</v>
      </c>
      <c r="E17" s="37">
        <v>30</v>
      </c>
      <c r="F17" s="148" t="s">
        <v>32</v>
      </c>
      <c r="G17" s="48" t="s">
        <v>19</v>
      </c>
      <c r="H17" s="9"/>
      <c r="I17" s="161" t="s">
        <v>49</v>
      </c>
      <c r="J17" s="37" t="s">
        <v>39</v>
      </c>
      <c r="K17" s="18">
        <f t="shared" si="1"/>
        <v>54.72</v>
      </c>
      <c r="L17" s="18">
        <f t="shared" si="2"/>
        <v>54.72</v>
      </c>
      <c r="M17" s="13"/>
      <c r="N17" s="205">
        <f t="shared" si="3"/>
        <v>0</v>
      </c>
      <c r="P17" s="39"/>
      <c r="Q17" s="39"/>
      <c r="R17" s="40"/>
    </row>
    <row r="18" spans="1:19">
      <c r="A18" s="221" t="s">
        <v>570</v>
      </c>
      <c r="B18" s="81">
        <v>149</v>
      </c>
      <c r="C18" s="54" t="s">
        <v>25</v>
      </c>
      <c r="D18" s="18">
        <v>131.4</v>
      </c>
      <c r="E18" s="37">
        <v>6</v>
      </c>
      <c r="F18" s="148" t="s">
        <v>33</v>
      </c>
      <c r="G18" s="48" t="s">
        <v>19</v>
      </c>
      <c r="H18" s="9"/>
      <c r="I18" s="161" t="s">
        <v>53</v>
      </c>
      <c r="J18" s="37" t="s">
        <v>40</v>
      </c>
      <c r="K18" s="18">
        <f t="shared" si="1"/>
        <v>131.4</v>
      </c>
      <c r="L18" s="18">
        <f t="shared" si="2"/>
        <v>131.4</v>
      </c>
      <c r="M18" s="13"/>
      <c r="N18" s="205">
        <f t="shared" si="3"/>
        <v>0</v>
      </c>
      <c r="P18" s="39"/>
      <c r="Q18" s="39"/>
      <c r="R18" s="40"/>
    </row>
    <row r="19" spans="1:19">
      <c r="A19" s="221" t="s">
        <v>570</v>
      </c>
      <c r="B19" s="81">
        <v>149</v>
      </c>
      <c r="C19" s="54" t="s">
        <v>26</v>
      </c>
      <c r="D19" s="18">
        <v>50.12</v>
      </c>
      <c r="E19" s="37">
        <v>2</v>
      </c>
      <c r="F19" s="148" t="s">
        <v>34</v>
      </c>
      <c r="G19" s="48" t="s">
        <v>19</v>
      </c>
      <c r="H19" s="9"/>
      <c r="I19" s="161" t="s">
        <v>54</v>
      </c>
      <c r="J19" s="37" t="s">
        <v>41</v>
      </c>
      <c r="K19" s="18">
        <f t="shared" si="1"/>
        <v>50.12</v>
      </c>
      <c r="L19" s="18">
        <f t="shared" si="2"/>
        <v>50.12</v>
      </c>
      <c r="M19" s="13"/>
      <c r="N19" s="205">
        <f t="shared" si="3"/>
        <v>0</v>
      </c>
      <c r="P19" s="51"/>
      <c r="Q19" s="51"/>
      <c r="R19" s="39"/>
    </row>
    <row r="20" spans="1:19">
      <c r="A20" s="221" t="s">
        <v>570</v>
      </c>
      <c r="B20" s="81">
        <v>149</v>
      </c>
      <c r="C20" s="54" t="s">
        <v>27</v>
      </c>
      <c r="D20" s="18">
        <v>9.65</v>
      </c>
      <c r="E20" s="37">
        <v>5</v>
      </c>
      <c r="F20" s="148" t="s">
        <v>35</v>
      </c>
      <c r="G20" s="48" t="s">
        <v>19</v>
      </c>
      <c r="H20" s="9"/>
      <c r="I20" s="161" t="s">
        <v>52</v>
      </c>
      <c r="J20" s="37" t="s">
        <v>42</v>
      </c>
      <c r="K20" s="18">
        <f t="shared" si="1"/>
        <v>9.65</v>
      </c>
      <c r="L20" s="18">
        <f t="shared" si="2"/>
        <v>9.65</v>
      </c>
      <c r="M20" s="13"/>
      <c r="N20" s="205">
        <f t="shared" si="3"/>
        <v>0</v>
      </c>
    </row>
    <row r="21" spans="1:19">
      <c r="A21" s="73"/>
      <c r="B21" s="59"/>
      <c r="C21" s="74" t="s">
        <v>67</v>
      </c>
      <c r="D21" s="57">
        <f>D22+D23+D24+D25+D26+D27+D28+D29+D30+D31+D32+D33+D34+D35</f>
        <v>1059.1970000000001</v>
      </c>
      <c r="E21" s="57">
        <f>E22+E23+E24+E25+E26+E27+E28+E29+E30+E31+E32+E33+E34+E35</f>
        <v>1039</v>
      </c>
      <c r="F21" s="149"/>
      <c r="G21" s="57"/>
      <c r="H21" s="57"/>
      <c r="I21" s="57"/>
      <c r="J21" s="57"/>
      <c r="K21" s="57">
        <f>K22+K23+K24+K25+K26+K27+K28+K29+K30+K31+K32+K33+K34+K35</f>
        <v>1059.1970000000001</v>
      </c>
      <c r="L21" s="57">
        <f>L22+L23+L24+L25+L26+L27+L28+L29+L30+L31+L32+L33+L34+L35</f>
        <v>1059.1970000000001</v>
      </c>
      <c r="M21" s="225">
        <f>M22+M23+M24+M25+M26+M27+M28+M29+M30+M31+M32+M33+M34+M35</f>
        <v>0</v>
      </c>
      <c r="N21" s="57">
        <f>N22+N23+N24+N25+N26+N27+N28+N29+N30+N31+N32+N33+N34+N35</f>
        <v>0</v>
      </c>
    </row>
    <row r="22" spans="1:19">
      <c r="A22" s="221" t="s">
        <v>570</v>
      </c>
      <c r="B22" s="81">
        <v>149</v>
      </c>
      <c r="C22" s="62" t="s">
        <v>55</v>
      </c>
      <c r="D22" s="18">
        <v>557.20000000000005</v>
      </c>
      <c r="E22" s="37">
        <v>250</v>
      </c>
      <c r="F22" s="150" t="s">
        <v>68</v>
      </c>
      <c r="G22" s="48" t="s">
        <v>19</v>
      </c>
      <c r="H22" s="9">
        <v>7472893</v>
      </c>
      <c r="I22" s="161" t="s">
        <v>105</v>
      </c>
      <c r="J22" s="37" t="s">
        <v>81</v>
      </c>
      <c r="K22" s="18">
        <f t="shared" si="1"/>
        <v>557.20000000000005</v>
      </c>
      <c r="L22" s="18">
        <f>K22</f>
        <v>557.20000000000005</v>
      </c>
      <c r="M22" s="13"/>
      <c r="N22" s="205">
        <f>K22-L22</f>
        <v>0</v>
      </c>
      <c r="P22" s="39"/>
      <c r="Q22" s="39"/>
      <c r="R22" s="89"/>
      <c r="S22" s="51"/>
    </row>
    <row r="23" spans="1:19" ht="24">
      <c r="A23" s="221" t="s">
        <v>570</v>
      </c>
      <c r="B23" s="81">
        <v>149</v>
      </c>
      <c r="C23" s="63" t="s">
        <v>95</v>
      </c>
      <c r="D23" s="18">
        <v>11.7</v>
      </c>
      <c r="E23" s="37">
        <v>100</v>
      </c>
      <c r="F23" s="150" t="s">
        <v>69</v>
      </c>
      <c r="G23" s="48" t="s">
        <v>19</v>
      </c>
      <c r="H23" s="9"/>
      <c r="I23" s="161" t="s">
        <v>98</v>
      </c>
      <c r="J23" s="55" t="s">
        <v>82</v>
      </c>
      <c r="K23" s="18">
        <f t="shared" si="1"/>
        <v>11.7</v>
      </c>
      <c r="L23" s="18">
        <f t="shared" ref="L23:L35" si="4">K23</f>
        <v>11.7</v>
      </c>
      <c r="M23" s="13"/>
      <c r="N23" s="205">
        <f t="shared" ref="N23:N35" si="5">K23-L23</f>
        <v>0</v>
      </c>
      <c r="P23" s="39"/>
      <c r="Q23" s="39"/>
      <c r="R23" s="89"/>
      <c r="S23" s="51"/>
    </row>
    <row r="24" spans="1:19">
      <c r="A24" s="221" t="s">
        <v>570</v>
      </c>
      <c r="B24" s="81">
        <v>149</v>
      </c>
      <c r="C24" s="64" t="s">
        <v>56</v>
      </c>
      <c r="D24" s="18">
        <v>8.6</v>
      </c>
      <c r="E24" s="37">
        <v>50</v>
      </c>
      <c r="F24" s="150" t="s">
        <v>70</v>
      </c>
      <c r="G24" s="48" t="s">
        <v>19</v>
      </c>
      <c r="H24" s="9"/>
      <c r="I24" s="161" t="s">
        <v>99</v>
      </c>
      <c r="J24" s="37" t="s">
        <v>83</v>
      </c>
      <c r="K24" s="18">
        <f t="shared" si="1"/>
        <v>8.6</v>
      </c>
      <c r="L24" s="18">
        <f t="shared" si="4"/>
        <v>8.6</v>
      </c>
      <c r="M24" s="13"/>
      <c r="N24" s="205">
        <f t="shared" si="5"/>
        <v>0</v>
      </c>
      <c r="P24" s="39"/>
      <c r="Q24" s="39"/>
      <c r="R24" s="89"/>
      <c r="S24" s="51"/>
    </row>
    <row r="25" spans="1:19">
      <c r="A25" s="221" t="s">
        <v>570</v>
      </c>
      <c r="B25" s="81">
        <v>149</v>
      </c>
      <c r="C25" s="65" t="s">
        <v>96</v>
      </c>
      <c r="D25" s="18">
        <v>34.359000000000002</v>
      </c>
      <c r="E25" s="37">
        <v>50</v>
      </c>
      <c r="F25" s="150" t="s">
        <v>70</v>
      </c>
      <c r="G25" s="48" t="s">
        <v>19</v>
      </c>
      <c r="H25" s="9"/>
      <c r="I25" s="161" t="s">
        <v>101</v>
      </c>
      <c r="J25" s="37" t="s">
        <v>84</v>
      </c>
      <c r="K25" s="18">
        <f t="shared" si="1"/>
        <v>34.359000000000002</v>
      </c>
      <c r="L25" s="18">
        <f t="shared" si="4"/>
        <v>34.359000000000002</v>
      </c>
      <c r="M25" s="13"/>
      <c r="N25" s="205">
        <f t="shared" si="5"/>
        <v>0</v>
      </c>
      <c r="P25" s="39"/>
      <c r="Q25" s="39"/>
      <c r="R25" s="89"/>
      <c r="S25" s="51"/>
    </row>
    <row r="26" spans="1:19" ht="25.5">
      <c r="A26" s="221" t="s">
        <v>570</v>
      </c>
      <c r="B26" s="81">
        <v>149</v>
      </c>
      <c r="C26" s="64" t="s">
        <v>58</v>
      </c>
      <c r="D26" s="18">
        <v>20.271999999999998</v>
      </c>
      <c r="E26" s="37">
        <v>100</v>
      </c>
      <c r="F26" s="77" t="s">
        <v>71</v>
      </c>
      <c r="G26" s="48" t="s">
        <v>19</v>
      </c>
      <c r="H26" s="9"/>
      <c r="I26" s="161" t="s">
        <v>100</v>
      </c>
      <c r="J26" s="37" t="s">
        <v>85</v>
      </c>
      <c r="K26" s="18">
        <f t="shared" si="1"/>
        <v>20.271999999999998</v>
      </c>
      <c r="L26" s="18">
        <f t="shared" si="4"/>
        <v>20.271999999999998</v>
      </c>
      <c r="M26" s="13"/>
      <c r="N26" s="205">
        <f t="shared" si="5"/>
        <v>0</v>
      </c>
      <c r="P26" s="39"/>
      <c r="Q26" s="39"/>
      <c r="R26" s="89"/>
      <c r="S26" s="51"/>
    </row>
    <row r="27" spans="1:19" ht="25.5">
      <c r="A27" s="221" t="s">
        <v>570</v>
      </c>
      <c r="B27" s="81">
        <v>149</v>
      </c>
      <c r="C27" s="64" t="s">
        <v>59</v>
      </c>
      <c r="D27" s="18">
        <v>82.5</v>
      </c>
      <c r="E27" s="37">
        <v>100</v>
      </c>
      <c r="F27" s="77" t="s">
        <v>72</v>
      </c>
      <c r="G27" s="48" t="s">
        <v>19</v>
      </c>
      <c r="H27" s="9"/>
      <c r="I27" s="161" t="s">
        <v>102</v>
      </c>
      <c r="J27" s="37" t="s">
        <v>86</v>
      </c>
      <c r="K27" s="18">
        <f t="shared" si="1"/>
        <v>82.5</v>
      </c>
      <c r="L27" s="18">
        <f t="shared" si="4"/>
        <v>82.5</v>
      </c>
      <c r="M27" s="13"/>
      <c r="N27" s="205">
        <f t="shared" si="5"/>
        <v>0</v>
      </c>
      <c r="P27" s="39"/>
      <c r="Q27" s="39"/>
      <c r="R27" s="89"/>
      <c r="S27" s="51"/>
    </row>
    <row r="28" spans="1:19" ht="48">
      <c r="A28" s="221" t="s">
        <v>570</v>
      </c>
      <c r="B28" s="81">
        <v>149</v>
      </c>
      <c r="C28" s="66" t="s">
        <v>97</v>
      </c>
      <c r="D28" s="18">
        <v>81</v>
      </c>
      <c r="E28" s="37">
        <v>100</v>
      </c>
      <c r="F28" s="78" t="s">
        <v>73</v>
      </c>
      <c r="G28" s="48" t="s">
        <v>19</v>
      </c>
      <c r="H28" s="9"/>
      <c r="I28" s="161" t="s">
        <v>103</v>
      </c>
      <c r="J28" s="55" t="s">
        <v>87</v>
      </c>
      <c r="K28" s="18">
        <f t="shared" si="1"/>
        <v>81</v>
      </c>
      <c r="L28" s="18">
        <f t="shared" si="4"/>
        <v>81</v>
      </c>
      <c r="M28" s="13"/>
      <c r="N28" s="205">
        <f t="shared" si="5"/>
        <v>0</v>
      </c>
      <c r="P28" s="39"/>
      <c r="Q28" s="39"/>
      <c r="R28" s="89"/>
      <c r="S28" s="51"/>
    </row>
    <row r="29" spans="1:19" ht="41.25" customHeight="1">
      <c r="A29" s="221" t="s">
        <v>570</v>
      </c>
      <c r="B29" s="81">
        <v>149</v>
      </c>
      <c r="C29" s="67" t="s">
        <v>60</v>
      </c>
      <c r="D29" s="18">
        <v>7.28</v>
      </c>
      <c r="E29" s="37">
        <v>50</v>
      </c>
      <c r="F29" s="77" t="s">
        <v>74</v>
      </c>
      <c r="G29" s="48" t="s">
        <v>19</v>
      </c>
      <c r="H29" s="9"/>
      <c r="I29" s="161" t="s">
        <v>104</v>
      </c>
      <c r="J29" s="37" t="s">
        <v>88</v>
      </c>
      <c r="K29" s="18">
        <f t="shared" si="1"/>
        <v>7.28</v>
      </c>
      <c r="L29" s="18">
        <f t="shared" si="4"/>
        <v>7.28</v>
      </c>
      <c r="M29" s="13"/>
      <c r="N29" s="205">
        <f t="shared" si="5"/>
        <v>0</v>
      </c>
      <c r="P29" s="39"/>
      <c r="Q29" s="39"/>
      <c r="R29" s="89"/>
      <c r="S29" s="51"/>
    </row>
    <row r="30" spans="1:19">
      <c r="A30" s="221" t="s">
        <v>570</v>
      </c>
      <c r="B30" s="81">
        <v>149</v>
      </c>
      <c r="C30" s="54" t="s">
        <v>61</v>
      </c>
      <c r="D30" s="18">
        <v>41.51</v>
      </c>
      <c r="E30" s="37">
        <v>70</v>
      </c>
      <c r="F30" s="150" t="s">
        <v>75</v>
      </c>
      <c r="G30" s="48" t="s">
        <v>19</v>
      </c>
      <c r="H30" s="9"/>
      <c r="I30" s="161" t="s">
        <v>106</v>
      </c>
      <c r="J30" s="37" t="s">
        <v>89</v>
      </c>
      <c r="K30" s="18">
        <f t="shared" si="1"/>
        <v>41.51</v>
      </c>
      <c r="L30" s="18">
        <f t="shared" si="4"/>
        <v>41.51</v>
      </c>
      <c r="M30" s="13"/>
      <c r="N30" s="205">
        <f t="shared" si="5"/>
        <v>0</v>
      </c>
      <c r="P30" s="39"/>
      <c r="Q30" s="39"/>
      <c r="R30" s="89"/>
      <c r="S30" s="51"/>
    </row>
    <row r="31" spans="1:19" ht="41.25" customHeight="1">
      <c r="A31" s="221" t="s">
        <v>570</v>
      </c>
      <c r="B31" s="81">
        <v>149</v>
      </c>
      <c r="C31" s="68" t="s">
        <v>62</v>
      </c>
      <c r="D31" s="18">
        <v>102.36799999999999</v>
      </c>
      <c r="E31" s="37">
        <v>100</v>
      </c>
      <c r="F31" s="77" t="s">
        <v>76</v>
      </c>
      <c r="G31" s="48" t="s">
        <v>19</v>
      </c>
      <c r="H31" s="9"/>
      <c r="I31" s="161" t="s">
        <v>107</v>
      </c>
      <c r="J31" s="37" t="s">
        <v>90</v>
      </c>
      <c r="K31" s="18">
        <f t="shared" si="1"/>
        <v>102.36799999999999</v>
      </c>
      <c r="L31" s="18">
        <f t="shared" si="4"/>
        <v>102.36799999999999</v>
      </c>
      <c r="M31" s="13"/>
      <c r="N31" s="205">
        <f t="shared" si="5"/>
        <v>0</v>
      </c>
      <c r="P31" s="39"/>
      <c r="Q31" s="39"/>
      <c r="R31" s="89"/>
      <c r="S31" s="51"/>
    </row>
    <row r="32" spans="1:19">
      <c r="A32" s="221" t="s">
        <v>570</v>
      </c>
      <c r="B32" s="81">
        <v>149</v>
      </c>
      <c r="C32" s="68" t="s">
        <v>63</v>
      </c>
      <c r="D32" s="18">
        <v>17.989999999999998</v>
      </c>
      <c r="E32" s="37">
        <v>15</v>
      </c>
      <c r="F32" s="150" t="s">
        <v>77</v>
      </c>
      <c r="G32" s="48" t="s">
        <v>19</v>
      </c>
      <c r="H32" s="9"/>
      <c r="I32" s="161" t="s">
        <v>108</v>
      </c>
      <c r="J32" s="37" t="s">
        <v>91</v>
      </c>
      <c r="K32" s="18">
        <f t="shared" si="1"/>
        <v>17.989999999999998</v>
      </c>
      <c r="L32" s="18">
        <f t="shared" si="4"/>
        <v>17.989999999999998</v>
      </c>
      <c r="M32" s="13"/>
      <c r="N32" s="205">
        <f t="shared" si="5"/>
        <v>0</v>
      </c>
      <c r="P32" s="39"/>
      <c r="Q32" s="39"/>
      <c r="R32" s="89"/>
      <c r="S32" s="51"/>
    </row>
    <row r="33" spans="1:19">
      <c r="A33" s="221" t="s">
        <v>570</v>
      </c>
      <c r="B33" s="81">
        <v>149</v>
      </c>
      <c r="C33" s="69" t="s">
        <v>64</v>
      </c>
      <c r="D33" s="18">
        <v>54.298000000000002</v>
      </c>
      <c r="E33" s="37">
        <v>24</v>
      </c>
      <c r="F33" s="150" t="s">
        <v>78</v>
      </c>
      <c r="G33" s="48" t="s">
        <v>19</v>
      </c>
      <c r="H33" s="9"/>
      <c r="I33" s="161" t="s">
        <v>109</v>
      </c>
      <c r="J33" s="37" t="s">
        <v>92</v>
      </c>
      <c r="K33" s="18">
        <f t="shared" si="1"/>
        <v>54.298000000000002</v>
      </c>
      <c r="L33" s="18">
        <f t="shared" si="4"/>
        <v>54.298000000000002</v>
      </c>
      <c r="M33" s="13"/>
      <c r="N33" s="205">
        <f t="shared" si="5"/>
        <v>0</v>
      </c>
      <c r="P33" s="39"/>
      <c r="Q33" s="39"/>
      <c r="R33" s="89"/>
      <c r="S33" s="51"/>
    </row>
    <row r="34" spans="1:19">
      <c r="A34" s="221" t="s">
        <v>570</v>
      </c>
      <c r="B34" s="81">
        <v>149</v>
      </c>
      <c r="C34" s="69" t="s">
        <v>65</v>
      </c>
      <c r="D34" s="18">
        <v>29.12</v>
      </c>
      <c r="E34" s="37">
        <v>10</v>
      </c>
      <c r="F34" s="150" t="s">
        <v>79</v>
      </c>
      <c r="G34" s="48" t="s">
        <v>19</v>
      </c>
      <c r="H34" s="9"/>
      <c r="I34" s="161" t="s">
        <v>110</v>
      </c>
      <c r="J34" s="37" t="s">
        <v>93</v>
      </c>
      <c r="K34" s="18">
        <f t="shared" si="1"/>
        <v>29.12</v>
      </c>
      <c r="L34" s="18">
        <f t="shared" si="4"/>
        <v>29.12</v>
      </c>
      <c r="M34" s="13"/>
      <c r="N34" s="205">
        <f t="shared" si="5"/>
        <v>0</v>
      </c>
      <c r="P34" s="39"/>
      <c r="Q34" s="39"/>
      <c r="R34" s="89"/>
      <c r="S34" s="51"/>
    </row>
    <row r="35" spans="1:19">
      <c r="A35" s="221" t="s">
        <v>570</v>
      </c>
      <c r="B35" s="81">
        <v>149</v>
      </c>
      <c r="C35" s="70" t="s">
        <v>66</v>
      </c>
      <c r="D35" s="18">
        <v>11</v>
      </c>
      <c r="E35" s="37">
        <v>20</v>
      </c>
      <c r="F35" s="150" t="s">
        <v>80</v>
      </c>
      <c r="G35" s="48" t="s">
        <v>19</v>
      </c>
      <c r="H35" s="9"/>
      <c r="I35" s="161" t="s">
        <v>111</v>
      </c>
      <c r="J35" s="37" t="s">
        <v>94</v>
      </c>
      <c r="K35" s="18">
        <f t="shared" si="1"/>
        <v>11</v>
      </c>
      <c r="L35" s="18">
        <f t="shared" si="4"/>
        <v>11</v>
      </c>
      <c r="M35" s="13"/>
      <c r="N35" s="205">
        <f t="shared" si="5"/>
        <v>0</v>
      </c>
      <c r="P35" s="39"/>
      <c r="Q35" s="39"/>
      <c r="R35" s="89"/>
      <c r="S35" s="51"/>
    </row>
    <row r="36" spans="1:19">
      <c r="A36" s="58"/>
      <c r="B36" s="59"/>
      <c r="C36" s="74" t="s">
        <v>129</v>
      </c>
      <c r="D36" s="57">
        <f>D37+D38+D39+D40+D41+D42+D43+D44+D45+D46+D47+D48+D49+D50+D51+D52+D53</f>
        <v>1078.77</v>
      </c>
      <c r="E36" s="57">
        <f t="shared" ref="E36:N36" si="6">E37+E38+E39+E40+E41+E42+E43+E44+E45+E46+E47+E48+E49+E50+E51+E52+E53</f>
        <v>2691</v>
      </c>
      <c r="F36" s="149"/>
      <c r="G36" s="57"/>
      <c r="H36" s="57"/>
      <c r="I36" s="57"/>
      <c r="J36" s="57"/>
      <c r="K36" s="57">
        <f t="shared" si="6"/>
        <v>1078.77</v>
      </c>
      <c r="L36" s="57">
        <f t="shared" si="6"/>
        <v>1078.77</v>
      </c>
      <c r="M36" s="57">
        <f t="shared" si="6"/>
        <v>0</v>
      </c>
      <c r="N36" s="57">
        <f t="shared" si="6"/>
        <v>0</v>
      </c>
      <c r="P36" s="51"/>
      <c r="Q36" s="51"/>
      <c r="R36" s="51"/>
      <c r="S36" s="51"/>
    </row>
    <row r="37" spans="1:19">
      <c r="A37" s="221" t="s">
        <v>570</v>
      </c>
      <c r="B37" s="81">
        <v>149</v>
      </c>
      <c r="C37" s="62" t="s">
        <v>112</v>
      </c>
      <c r="D37" s="18">
        <v>330.4</v>
      </c>
      <c r="E37" s="37">
        <v>1000</v>
      </c>
      <c r="F37" s="75" t="s">
        <v>130</v>
      </c>
      <c r="G37" s="48" t="s">
        <v>19</v>
      </c>
      <c r="H37" s="9"/>
      <c r="I37" s="161" t="s">
        <v>179</v>
      </c>
      <c r="J37" s="37" t="s">
        <v>146</v>
      </c>
      <c r="K37" s="18">
        <f t="shared" si="1"/>
        <v>330.4</v>
      </c>
      <c r="L37" s="18">
        <f>K37</f>
        <v>330.4</v>
      </c>
      <c r="M37" s="13"/>
      <c r="N37" s="205">
        <f>K37-L37</f>
        <v>0</v>
      </c>
      <c r="P37" s="39"/>
      <c r="Q37" s="39"/>
      <c r="R37" s="90"/>
      <c r="S37" s="51"/>
    </row>
    <row r="38" spans="1:19">
      <c r="A38" s="221" t="s">
        <v>570</v>
      </c>
      <c r="B38" s="81">
        <v>149</v>
      </c>
      <c r="C38" s="62" t="s">
        <v>113</v>
      </c>
      <c r="D38" s="18">
        <v>86.75</v>
      </c>
      <c r="E38" s="37">
        <v>250</v>
      </c>
      <c r="F38" s="148" t="s">
        <v>131</v>
      </c>
      <c r="G38" s="48" t="s">
        <v>19</v>
      </c>
      <c r="H38" s="9"/>
      <c r="I38" s="161" t="s">
        <v>178</v>
      </c>
      <c r="J38" s="37" t="s">
        <v>147</v>
      </c>
      <c r="K38" s="18">
        <f t="shared" si="1"/>
        <v>86.75</v>
      </c>
      <c r="L38" s="18">
        <f t="shared" ref="L38:L53" si="7">K38</f>
        <v>86.75</v>
      </c>
      <c r="M38" s="13"/>
      <c r="N38" s="205">
        <f t="shared" ref="N38:N53" si="8">K38-L38</f>
        <v>0</v>
      </c>
      <c r="P38" s="39"/>
      <c r="Q38" s="39"/>
      <c r="R38" s="90"/>
      <c r="S38" s="51"/>
    </row>
    <row r="39" spans="1:19">
      <c r="A39" s="221" t="s">
        <v>570</v>
      </c>
      <c r="B39" s="81">
        <v>149</v>
      </c>
      <c r="C39" s="62" t="s">
        <v>114</v>
      </c>
      <c r="D39" s="18">
        <v>32</v>
      </c>
      <c r="E39" s="37">
        <v>250</v>
      </c>
      <c r="F39" s="148" t="s">
        <v>132</v>
      </c>
      <c r="G39" s="48" t="s">
        <v>19</v>
      </c>
      <c r="H39" s="9"/>
      <c r="I39" s="161" t="s">
        <v>177</v>
      </c>
      <c r="J39" s="37" t="s">
        <v>148</v>
      </c>
      <c r="K39" s="18">
        <f t="shared" si="1"/>
        <v>32</v>
      </c>
      <c r="L39" s="18">
        <f t="shared" si="7"/>
        <v>32</v>
      </c>
      <c r="M39" s="13"/>
      <c r="N39" s="205">
        <f t="shared" si="8"/>
        <v>0</v>
      </c>
      <c r="P39" s="39"/>
      <c r="Q39" s="39"/>
      <c r="R39" s="90"/>
      <c r="S39" s="51"/>
    </row>
    <row r="40" spans="1:19">
      <c r="A40" s="221" t="s">
        <v>570</v>
      </c>
      <c r="B40" s="81">
        <v>149</v>
      </c>
      <c r="C40" s="62" t="s">
        <v>115</v>
      </c>
      <c r="D40" s="18">
        <v>24.3</v>
      </c>
      <c r="E40" s="37">
        <v>300</v>
      </c>
      <c r="F40" s="148" t="s">
        <v>133</v>
      </c>
      <c r="G40" s="48" t="s">
        <v>19</v>
      </c>
      <c r="H40" s="9"/>
      <c r="I40" s="161" t="s">
        <v>176</v>
      </c>
      <c r="J40" s="37" t="s">
        <v>149</v>
      </c>
      <c r="K40" s="18">
        <f t="shared" si="1"/>
        <v>24.3</v>
      </c>
      <c r="L40" s="18">
        <f t="shared" si="7"/>
        <v>24.3</v>
      </c>
      <c r="M40" s="13"/>
      <c r="N40" s="205">
        <f t="shared" si="8"/>
        <v>0</v>
      </c>
      <c r="P40" s="39"/>
      <c r="Q40" s="39"/>
      <c r="R40" s="90"/>
      <c r="S40" s="51"/>
    </row>
    <row r="41" spans="1:19">
      <c r="A41" s="221" t="s">
        <v>570</v>
      </c>
      <c r="B41" s="81">
        <v>149</v>
      </c>
      <c r="C41" s="62" t="s">
        <v>116</v>
      </c>
      <c r="D41" s="18">
        <v>154.69999999999999</v>
      </c>
      <c r="E41" s="37">
        <v>100</v>
      </c>
      <c r="F41" s="148" t="s">
        <v>134</v>
      </c>
      <c r="G41" s="48" t="s">
        <v>19</v>
      </c>
      <c r="H41" s="9"/>
      <c r="I41" s="161" t="s">
        <v>175</v>
      </c>
      <c r="J41" s="37" t="s">
        <v>150</v>
      </c>
      <c r="K41" s="18">
        <f t="shared" si="1"/>
        <v>154.69999999999999</v>
      </c>
      <c r="L41" s="18">
        <f t="shared" si="7"/>
        <v>154.69999999999999</v>
      </c>
      <c r="M41" s="13"/>
      <c r="N41" s="205">
        <f t="shared" si="8"/>
        <v>0</v>
      </c>
      <c r="P41" s="39"/>
      <c r="Q41" s="39"/>
      <c r="R41" s="90"/>
      <c r="S41" s="51"/>
    </row>
    <row r="42" spans="1:19">
      <c r="A42" s="221" t="s">
        <v>570</v>
      </c>
      <c r="B42" s="81">
        <v>149</v>
      </c>
      <c r="C42" s="62" t="s">
        <v>117</v>
      </c>
      <c r="D42" s="18">
        <v>18.97</v>
      </c>
      <c r="E42" s="37">
        <v>10</v>
      </c>
      <c r="F42" s="148" t="s">
        <v>135</v>
      </c>
      <c r="G42" s="48" t="s">
        <v>19</v>
      </c>
      <c r="H42" s="9"/>
      <c r="I42" s="161" t="s">
        <v>174</v>
      </c>
      <c r="J42" s="37" t="s">
        <v>151</v>
      </c>
      <c r="K42" s="18">
        <f t="shared" si="1"/>
        <v>18.97</v>
      </c>
      <c r="L42" s="18">
        <f t="shared" si="7"/>
        <v>18.97</v>
      </c>
      <c r="M42" s="13"/>
      <c r="N42" s="205">
        <f t="shared" si="8"/>
        <v>0</v>
      </c>
      <c r="P42" s="39"/>
      <c r="Q42" s="39"/>
      <c r="R42" s="90"/>
      <c r="S42" s="51"/>
    </row>
    <row r="43" spans="1:19">
      <c r="A43" s="221" t="s">
        <v>570</v>
      </c>
      <c r="B43" s="81">
        <v>149</v>
      </c>
      <c r="C43" s="62" t="s">
        <v>118</v>
      </c>
      <c r="D43" s="18">
        <v>76.099999999999994</v>
      </c>
      <c r="E43" s="37">
        <v>100</v>
      </c>
      <c r="F43" s="148" t="s">
        <v>136</v>
      </c>
      <c r="G43" s="48" t="s">
        <v>19</v>
      </c>
      <c r="H43" s="9"/>
      <c r="I43" s="161" t="s">
        <v>173</v>
      </c>
      <c r="J43" s="37" t="s">
        <v>152</v>
      </c>
      <c r="K43" s="18">
        <f t="shared" si="1"/>
        <v>76.099999999999994</v>
      </c>
      <c r="L43" s="18">
        <f t="shared" si="7"/>
        <v>76.099999999999994</v>
      </c>
      <c r="M43" s="13"/>
      <c r="N43" s="205">
        <f t="shared" si="8"/>
        <v>0</v>
      </c>
      <c r="P43" s="39"/>
      <c r="Q43" s="39"/>
      <c r="R43" s="90"/>
      <c r="S43" s="51"/>
    </row>
    <row r="44" spans="1:19">
      <c r="A44" s="221" t="s">
        <v>570</v>
      </c>
      <c r="B44" s="81">
        <v>149</v>
      </c>
      <c r="C44" s="62" t="s">
        <v>119</v>
      </c>
      <c r="D44" s="18">
        <v>22</v>
      </c>
      <c r="E44" s="37">
        <v>25</v>
      </c>
      <c r="F44" s="148" t="s">
        <v>132</v>
      </c>
      <c r="G44" s="48" t="s">
        <v>19</v>
      </c>
      <c r="H44" s="9"/>
      <c r="I44" s="161" t="s">
        <v>172</v>
      </c>
      <c r="J44" s="37" t="s">
        <v>153</v>
      </c>
      <c r="K44" s="18">
        <f t="shared" si="1"/>
        <v>22</v>
      </c>
      <c r="L44" s="18">
        <f t="shared" si="7"/>
        <v>22</v>
      </c>
      <c r="M44" s="13"/>
      <c r="N44" s="205">
        <f t="shared" si="8"/>
        <v>0</v>
      </c>
      <c r="P44" s="39"/>
      <c r="Q44" s="39"/>
      <c r="R44" s="90"/>
      <c r="S44" s="51"/>
    </row>
    <row r="45" spans="1:19">
      <c r="A45" s="221" t="s">
        <v>570</v>
      </c>
      <c r="B45" s="81">
        <v>149</v>
      </c>
      <c r="C45" s="62" t="s">
        <v>120</v>
      </c>
      <c r="D45" s="18">
        <v>26.6</v>
      </c>
      <c r="E45" s="37">
        <v>200</v>
      </c>
      <c r="F45" s="148" t="s">
        <v>137</v>
      </c>
      <c r="G45" s="48" t="s">
        <v>19</v>
      </c>
      <c r="H45" s="9"/>
      <c r="I45" s="161" t="s">
        <v>170</v>
      </c>
      <c r="J45" s="37" t="s">
        <v>154</v>
      </c>
      <c r="K45" s="18">
        <f t="shared" si="1"/>
        <v>26.6</v>
      </c>
      <c r="L45" s="18">
        <f t="shared" si="7"/>
        <v>26.6</v>
      </c>
      <c r="M45" s="13"/>
      <c r="N45" s="205">
        <f t="shared" si="8"/>
        <v>0</v>
      </c>
      <c r="P45" s="39"/>
      <c r="Q45" s="39"/>
      <c r="R45" s="90"/>
      <c r="S45" s="51"/>
    </row>
    <row r="46" spans="1:19">
      <c r="A46" s="221" t="s">
        <v>570</v>
      </c>
      <c r="B46" s="81">
        <v>149</v>
      </c>
      <c r="C46" s="62" t="s">
        <v>121</v>
      </c>
      <c r="D46" s="18">
        <v>25.6</v>
      </c>
      <c r="E46" s="37">
        <v>100</v>
      </c>
      <c r="F46" s="148" t="s">
        <v>138</v>
      </c>
      <c r="G46" s="48" t="s">
        <v>19</v>
      </c>
      <c r="H46" s="9"/>
      <c r="I46" s="161" t="s">
        <v>171</v>
      </c>
      <c r="J46" s="37" t="s">
        <v>155</v>
      </c>
      <c r="K46" s="18">
        <f t="shared" si="1"/>
        <v>25.6</v>
      </c>
      <c r="L46" s="18">
        <f t="shared" si="7"/>
        <v>25.6</v>
      </c>
      <c r="M46" s="13"/>
      <c r="N46" s="205">
        <f t="shared" si="8"/>
        <v>0</v>
      </c>
      <c r="P46" s="39"/>
      <c r="Q46" s="39"/>
      <c r="R46" s="90"/>
      <c r="S46" s="51"/>
    </row>
    <row r="47" spans="1:19">
      <c r="A47" s="221" t="s">
        <v>570</v>
      </c>
      <c r="B47" s="81">
        <v>149</v>
      </c>
      <c r="C47" s="70" t="s">
        <v>122</v>
      </c>
      <c r="D47" s="18">
        <v>15.36</v>
      </c>
      <c r="E47" s="37">
        <v>30</v>
      </c>
      <c r="F47" s="118" t="s">
        <v>139</v>
      </c>
      <c r="G47" s="48" t="s">
        <v>19</v>
      </c>
      <c r="H47" s="9"/>
      <c r="I47" s="161" t="s">
        <v>169</v>
      </c>
      <c r="J47" s="55" t="s">
        <v>156</v>
      </c>
      <c r="K47" s="18">
        <f t="shared" si="1"/>
        <v>15.36</v>
      </c>
      <c r="L47" s="18">
        <f t="shared" si="7"/>
        <v>15.36</v>
      </c>
      <c r="M47" s="13"/>
      <c r="N47" s="205">
        <f t="shared" si="8"/>
        <v>0</v>
      </c>
      <c r="P47" s="39"/>
      <c r="Q47" s="39"/>
      <c r="R47" s="90"/>
      <c r="S47" s="51"/>
    </row>
    <row r="48" spans="1:19">
      <c r="A48" s="221" t="s">
        <v>570</v>
      </c>
      <c r="B48" s="81">
        <v>149</v>
      </c>
      <c r="C48" s="70" t="s">
        <v>123</v>
      </c>
      <c r="D48" s="18">
        <v>23.55</v>
      </c>
      <c r="E48" s="37">
        <v>30</v>
      </c>
      <c r="F48" s="118" t="s">
        <v>140</v>
      </c>
      <c r="G48" s="48" t="s">
        <v>19</v>
      </c>
      <c r="H48" s="9"/>
      <c r="I48" s="161" t="s">
        <v>168</v>
      </c>
      <c r="J48" s="55" t="s">
        <v>157</v>
      </c>
      <c r="K48" s="18">
        <f t="shared" si="1"/>
        <v>23.55</v>
      </c>
      <c r="L48" s="18">
        <f t="shared" si="7"/>
        <v>23.55</v>
      </c>
      <c r="M48" s="13"/>
      <c r="N48" s="205">
        <f t="shared" si="8"/>
        <v>0</v>
      </c>
      <c r="P48" s="39"/>
      <c r="Q48" s="39"/>
      <c r="R48" s="90"/>
      <c r="S48" s="51"/>
    </row>
    <row r="49" spans="1:20">
      <c r="A49" s="221" t="s">
        <v>570</v>
      </c>
      <c r="B49" s="81">
        <v>149</v>
      </c>
      <c r="C49" s="67" t="s">
        <v>124</v>
      </c>
      <c r="D49" s="18">
        <v>27.45</v>
      </c>
      <c r="E49" s="37">
        <v>50</v>
      </c>
      <c r="F49" s="118" t="s">
        <v>141</v>
      </c>
      <c r="G49" s="48" t="s">
        <v>19</v>
      </c>
      <c r="H49" s="9"/>
      <c r="I49" s="161" t="s">
        <v>167</v>
      </c>
      <c r="J49" s="55" t="s">
        <v>158</v>
      </c>
      <c r="K49" s="18">
        <f t="shared" si="1"/>
        <v>27.45</v>
      </c>
      <c r="L49" s="18">
        <f t="shared" si="7"/>
        <v>27.45</v>
      </c>
      <c r="M49" s="13"/>
      <c r="N49" s="205">
        <f t="shared" si="8"/>
        <v>0</v>
      </c>
      <c r="P49" s="39"/>
      <c r="Q49" s="39"/>
      <c r="R49" s="90"/>
      <c r="S49" s="51"/>
    </row>
    <row r="50" spans="1:20" ht="48">
      <c r="A50" s="221" t="s">
        <v>570</v>
      </c>
      <c r="B50" s="81">
        <v>149</v>
      </c>
      <c r="C50" s="67" t="s">
        <v>125</v>
      </c>
      <c r="D50" s="18">
        <v>3</v>
      </c>
      <c r="E50" s="37">
        <v>10</v>
      </c>
      <c r="F50" s="124" t="s">
        <v>142</v>
      </c>
      <c r="G50" s="48" t="s">
        <v>19</v>
      </c>
      <c r="H50" s="9"/>
      <c r="I50" s="161" t="s">
        <v>164</v>
      </c>
      <c r="J50" s="55" t="s">
        <v>159</v>
      </c>
      <c r="K50" s="18">
        <f t="shared" si="1"/>
        <v>3</v>
      </c>
      <c r="L50" s="18">
        <f t="shared" si="7"/>
        <v>3</v>
      </c>
      <c r="M50" s="13"/>
      <c r="N50" s="205">
        <f t="shared" si="8"/>
        <v>0</v>
      </c>
      <c r="P50" s="39"/>
      <c r="Q50" s="39"/>
      <c r="R50" s="90"/>
      <c r="S50" s="51"/>
    </row>
    <row r="51" spans="1:20">
      <c r="A51" s="221" t="s">
        <v>570</v>
      </c>
      <c r="B51" s="81">
        <v>149</v>
      </c>
      <c r="C51" s="67" t="s">
        <v>126</v>
      </c>
      <c r="D51" s="18">
        <v>46</v>
      </c>
      <c r="E51" s="37">
        <v>200</v>
      </c>
      <c r="F51" s="118" t="s">
        <v>143</v>
      </c>
      <c r="G51" s="48" t="s">
        <v>19</v>
      </c>
      <c r="H51" s="9"/>
      <c r="I51" s="161" t="s">
        <v>165</v>
      </c>
      <c r="J51" s="55" t="s">
        <v>160</v>
      </c>
      <c r="K51" s="18">
        <f t="shared" si="1"/>
        <v>46</v>
      </c>
      <c r="L51" s="18">
        <f t="shared" si="7"/>
        <v>46</v>
      </c>
      <c r="M51" s="13"/>
      <c r="N51" s="205">
        <f t="shared" si="8"/>
        <v>0</v>
      </c>
      <c r="P51" s="39"/>
      <c r="Q51" s="39"/>
      <c r="R51" s="90"/>
      <c r="S51" s="51"/>
    </row>
    <row r="52" spans="1:20">
      <c r="A52" s="221" t="s">
        <v>570</v>
      </c>
      <c r="B52" s="81">
        <v>149</v>
      </c>
      <c r="C52" s="70" t="s">
        <v>127</v>
      </c>
      <c r="D52" s="18">
        <v>46.65</v>
      </c>
      <c r="E52" s="37">
        <v>30</v>
      </c>
      <c r="F52" s="118" t="s">
        <v>144</v>
      </c>
      <c r="G52" s="48" t="s">
        <v>19</v>
      </c>
      <c r="H52" s="9"/>
      <c r="I52" s="161" t="s">
        <v>166</v>
      </c>
      <c r="J52" s="82" t="s">
        <v>161</v>
      </c>
      <c r="K52" s="18">
        <f t="shared" si="1"/>
        <v>46.65</v>
      </c>
      <c r="L52" s="18">
        <f t="shared" si="7"/>
        <v>46.65</v>
      </c>
      <c r="M52" s="13"/>
      <c r="N52" s="205">
        <f t="shared" si="8"/>
        <v>0</v>
      </c>
      <c r="P52" s="39"/>
      <c r="Q52" s="39"/>
      <c r="R52" s="90"/>
      <c r="S52" s="51"/>
    </row>
    <row r="53" spans="1:20">
      <c r="A53" s="221" t="s">
        <v>570</v>
      </c>
      <c r="B53" s="81">
        <v>149</v>
      </c>
      <c r="C53" s="70" t="s">
        <v>128</v>
      </c>
      <c r="D53" s="18">
        <v>119.34</v>
      </c>
      <c r="E53" s="37">
        <v>6</v>
      </c>
      <c r="F53" s="118" t="s">
        <v>145</v>
      </c>
      <c r="G53" s="48" t="s">
        <v>19</v>
      </c>
      <c r="H53" s="9"/>
      <c r="I53" s="161" t="s">
        <v>163</v>
      </c>
      <c r="J53" s="82" t="s">
        <v>162</v>
      </c>
      <c r="K53" s="18">
        <f t="shared" si="1"/>
        <v>119.34</v>
      </c>
      <c r="L53" s="18">
        <f t="shared" si="7"/>
        <v>119.34</v>
      </c>
      <c r="M53" s="13"/>
      <c r="N53" s="205">
        <f t="shared" si="8"/>
        <v>0</v>
      </c>
      <c r="P53" s="39"/>
      <c r="Q53" s="39"/>
      <c r="R53" s="90"/>
      <c r="S53" s="51"/>
    </row>
    <row r="54" spans="1:20" ht="24">
      <c r="A54" s="58"/>
      <c r="B54" s="59"/>
      <c r="C54" s="84" t="s">
        <v>180</v>
      </c>
      <c r="D54" s="57">
        <f>D55+D56+D57+D58+D59+D60</f>
        <v>48.152999999999992</v>
      </c>
      <c r="E54" s="60">
        <f>E55+E56+E57+E58+E59+E60</f>
        <v>147</v>
      </c>
      <c r="F54" s="151"/>
      <c r="G54" s="60"/>
      <c r="H54" s="60"/>
      <c r="I54" s="60"/>
      <c r="J54" s="60"/>
      <c r="K54" s="57">
        <f>K55+K56+K57+K58+K59+K60</f>
        <v>48.152999999999992</v>
      </c>
      <c r="L54" s="60">
        <f>L55+L56+L57+L58+L59+L60</f>
        <v>48.152999999999992</v>
      </c>
      <c r="M54" s="60">
        <f>M55+M56+M57+M58+M59+M60</f>
        <v>0</v>
      </c>
      <c r="N54" s="60">
        <f>N55+N56+N57+N58+N59+N60</f>
        <v>0</v>
      </c>
      <c r="P54" s="51"/>
      <c r="Q54" s="51"/>
      <c r="R54" s="51"/>
      <c r="S54" s="51"/>
    </row>
    <row r="55" spans="1:20">
      <c r="A55" s="221" t="s">
        <v>570</v>
      </c>
      <c r="B55" s="81">
        <v>149</v>
      </c>
      <c r="C55" s="64" t="s">
        <v>181</v>
      </c>
      <c r="D55" s="18">
        <v>16.98</v>
      </c>
      <c r="E55" s="37">
        <v>10</v>
      </c>
      <c r="F55" s="76" t="s">
        <v>195</v>
      </c>
      <c r="G55" s="48" t="s">
        <v>19</v>
      </c>
      <c r="H55" s="9"/>
      <c r="I55" s="161" t="s">
        <v>222</v>
      </c>
      <c r="J55" s="79" t="s">
        <v>203</v>
      </c>
      <c r="K55" s="18">
        <f>D55</f>
        <v>16.98</v>
      </c>
      <c r="L55" s="18">
        <f>K55</f>
        <v>16.98</v>
      </c>
      <c r="M55" s="13"/>
      <c r="N55" s="205">
        <f>K55-L55</f>
        <v>0</v>
      </c>
      <c r="P55" s="39"/>
      <c r="Q55" s="39"/>
      <c r="R55" s="40"/>
      <c r="S55" s="51"/>
    </row>
    <row r="56" spans="1:20">
      <c r="A56" s="221" t="s">
        <v>570</v>
      </c>
      <c r="B56" s="81">
        <v>149</v>
      </c>
      <c r="C56" s="70" t="s">
        <v>57</v>
      </c>
      <c r="D56" s="18">
        <v>5.9950000000000001</v>
      </c>
      <c r="E56" s="37">
        <v>5</v>
      </c>
      <c r="F56" s="76" t="s">
        <v>196</v>
      </c>
      <c r="G56" s="48" t="s">
        <v>19</v>
      </c>
      <c r="H56" s="9"/>
      <c r="I56" s="161" t="s">
        <v>217</v>
      </c>
      <c r="J56" s="79" t="s">
        <v>204</v>
      </c>
      <c r="K56" s="18">
        <f t="shared" ref="K56:K87" si="9">D56</f>
        <v>5.9950000000000001</v>
      </c>
      <c r="L56" s="18">
        <f t="shared" ref="L56:L60" si="10">K56</f>
        <v>5.9950000000000001</v>
      </c>
      <c r="M56" s="13"/>
      <c r="N56" s="205">
        <f t="shared" ref="N56:N60" si="11">K56-L56</f>
        <v>0</v>
      </c>
      <c r="P56" s="39"/>
      <c r="Q56" s="39"/>
      <c r="R56" s="40"/>
      <c r="S56" s="51"/>
    </row>
    <row r="57" spans="1:20">
      <c r="A57" s="221" t="s">
        <v>570</v>
      </c>
      <c r="B57" s="81">
        <v>149</v>
      </c>
      <c r="C57" s="83" t="s">
        <v>182</v>
      </c>
      <c r="D57" s="18">
        <v>21.797999999999998</v>
      </c>
      <c r="E57" s="37">
        <v>102</v>
      </c>
      <c r="F57" s="76" t="s">
        <v>77</v>
      </c>
      <c r="G57" s="48" t="s">
        <v>19</v>
      </c>
      <c r="H57" s="9"/>
      <c r="I57" s="161" t="s">
        <v>218</v>
      </c>
      <c r="J57" s="79" t="s">
        <v>205</v>
      </c>
      <c r="K57" s="18">
        <f t="shared" si="9"/>
        <v>21.797999999999998</v>
      </c>
      <c r="L57" s="18">
        <f t="shared" si="10"/>
        <v>21.797999999999998</v>
      </c>
      <c r="M57" s="13"/>
      <c r="N57" s="205">
        <f t="shared" si="11"/>
        <v>0</v>
      </c>
      <c r="P57" s="39"/>
      <c r="Q57" s="39"/>
      <c r="R57" s="40"/>
      <c r="S57" s="51"/>
    </row>
    <row r="58" spans="1:20">
      <c r="A58" s="221" t="s">
        <v>570</v>
      </c>
      <c r="B58" s="81">
        <v>149</v>
      </c>
      <c r="C58" s="70" t="s">
        <v>183</v>
      </c>
      <c r="D58" s="18">
        <v>0.73</v>
      </c>
      <c r="E58" s="37">
        <v>10</v>
      </c>
      <c r="F58" s="76" t="s">
        <v>197</v>
      </c>
      <c r="G58" s="48" t="s">
        <v>19</v>
      </c>
      <c r="H58" s="9"/>
      <c r="I58" s="161" t="s">
        <v>219</v>
      </c>
      <c r="J58" s="79" t="s">
        <v>206</v>
      </c>
      <c r="K58" s="18">
        <f t="shared" si="9"/>
        <v>0.73</v>
      </c>
      <c r="L58" s="18">
        <f t="shared" si="10"/>
        <v>0.73</v>
      </c>
      <c r="M58" s="13"/>
      <c r="N58" s="205">
        <f t="shared" si="11"/>
        <v>0</v>
      </c>
      <c r="P58" s="39"/>
      <c r="Q58" s="39"/>
      <c r="R58" s="40"/>
      <c r="S58" s="51"/>
    </row>
    <row r="59" spans="1:20">
      <c r="A59" s="221" t="s">
        <v>570</v>
      </c>
      <c r="B59" s="81">
        <v>149</v>
      </c>
      <c r="C59" s="70" t="s">
        <v>184</v>
      </c>
      <c r="D59" s="18">
        <v>2.0499999999999998</v>
      </c>
      <c r="E59" s="37">
        <v>10</v>
      </c>
      <c r="F59" s="76" t="s">
        <v>198</v>
      </c>
      <c r="G59" s="48" t="s">
        <v>19</v>
      </c>
      <c r="H59" s="9"/>
      <c r="I59" s="161" t="s">
        <v>220</v>
      </c>
      <c r="J59" s="79" t="s">
        <v>207</v>
      </c>
      <c r="K59" s="18">
        <f t="shared" si="9"/>
        <v>2.0499999999999998</v>
      </c>
      <c r="L59" s="18">
        <f t="shared" si="10"/>
        <v>2.0499999999999998</v>
      </c>
      <c r="M59" s="13"/>
      <c r="N59" s="205">
        <f t="shared" si="11"/>
        <v>0</v>
      </c>
      <c r="P59" s="39"/>
      <c r="Q59" s="39"/>
      <c r="R59" s="40"/>
      <c r="S59" s="51"/>
    </row>
    <row r="60" spans="1:20">
      <c r="A60" s="221" t="s">
        <v>570</v>
      </c>
      <c r="B60" s="81">
        <v>149</v>
      </c>
      <c r="C60" s="70" t="s">
        <v>185</v>
      </c>
      <c r="D60" s="18">
        <v>0.6</v>
      </c>
      <c r="E60" s="37">
        <v>10</v>
      </c>
      <c r="F60" s="76" t="s">
        <v>72</v>
      </c>
      <c r="G60" s="48" t="s">
        <v>19</v>
      </c>
      <c r="H60" s="9"/>
      <c r="I60" s="161" t="s">
        <v>221</v>
      </c>
      <c r="J60" s="79" t="s">
        <v>208</v>
      </c>
      <c r="K60" s="18">
        <f t="shared" si="9"/>
        <v>0.6</v>
      </c>
      <c r="L60" s="18">
        <f t="shared" si="10"/>
        <v>0.6</v>
      </c>
      <c r="M60" s="13"/>
      <c r="N60" s="205">
        <f t="shared" si="11"/>
        <v>0</v>
      </c>
      <c r="P60" s="39"/>
      <c r="Q60" s="39"/>
      <c r="R60" s="40"/>
      <c r="S60" s="51"/>
      <c r="T60" s="23">
        <f>R61+R70</f>
        <v>0</v>
      </c>
    </row>
    <row r="61" spans="1:20" ht="24">
      <c r="A61" s="58"/>
      <c r="B61" s="59"/>
      <c r="C61" s="85" t="s">
        <v>186</v>
      </c>
      <c r="D61" s="57">
        <f>D62+D63+D64+D65+D66+D67+D68+D69</f>
        <v>146.13399999999999</v>
      </c>
      <c r="E61" s="57">
        <f>E62+E63+E64+E65+E66+E67+E68+E69</f>
        <v>586</v>
      </c>
      <c r="F61" s="60"/>
      <c r="G61" s="60"/>
      <c r="H61" s="60"/>
      <c r="I61" s="60"/>
      <c r="J61" s="60"/>
      <c r="K61" s="57">
        <f>K62+K63+K64+K65+K66+K67+K68+K69</f>
        <v>146.13399999999999</v>
      </c>
      <c r="L61" s="57">
        <f t="shared" ref="L61:N61" si="12">L62+L63+L64+L65+L66+L67+L68+L69</f>
        <v>146.13399999999999</v>
      </c>
      <c r="M61" s="57">
        <f t="shared" si="12"/>
        <v>0</v>
      </c>
      <c r="N61" s="57">
        <f t="shared" si="12"/>
        <v>0</v>
      </c>
      <c r="P61" s="39"/>
      <c r="Q61" s="39"/>
      <c r="R61" s="40"/>
      <c r="S61" s="51"/>
    </row>
    <row r="62" spans="1:20">
      <c r="A62" s="221" t="s">
        <v>570</v>
      </c>
      <c r="B62" s="81">
        <v>149</v>
      </c>
      <c r="C62" s="83" t="s">
        <v>187</v>
      </c>
      <c r="D62" s="18">
        <v>20.010000000000002</v>
      </c>
      <c r="E62" s="37">
        <v>40</v>
      </c>
      <c r="F62" s="76" t="s">
        <v>199</v>
      </c>
      <c r="G62" s="48" t="s">
        <v>19</v>
      </c>
      <c r="H62" s="9"/>
      <c r="I62" s="161" t="s">
        <v>223</v>
      </c>
      <c r="J62" s="79" t="s">
        <v>209</v>
      </c>
      <c r="K62" s="18">
        <f t="shared" si="9"/>
        <v>20.010000000000002</v>
      </c>
      <c r="L62" s="18">
        <f>K62</f>
        <v>20.010000000000002</v>
      </c>
      <c r="M62" s="13"/>
      <c r="N62" s="205">
        <f>K62-L62</f>
        <v>0</v>
      </c>
      <c r="P62" s="39"/>
      <c r="Q62" s="39"/>
      <c r="R62" s="40"/>
      <c r="S62" s="51"/>
    </row>
    <row r="63" spans="1:20">
      <c r="A63" s="221" t="s">
        <v>570</v>
      </c>
      <c r="B63" s="81">
        <v>149</v>
      </c>
      <c r="C63" s="70" t="s">
        <v>188</v>
      </c>
      <c r="D63" s="18">
        <v>5.31</v>
      </c>
      <c r="E63" s="37">
        <v>30</v>
      </c>
      <c r="F63" s="76" t="s">
        <v>137</v>
      </c>
      <c r="G63" s="48" t="s">
        <v>19</v>
      </c>
      <c r="H63" s="9"/>
      <c r="I63" s="161" t="s">
        <v>224</v>
      </c>
      <c r="J63" s="79" t="s">
        <v>210</v>
      </c>
      <c r="K63" s="18">
        <f t="shared" si="9"/>
        <v>5.31</v>
      </c>
      <c r="L63" s="18">
        <f t="shared" ref="L63:L69" si="13">K63</f>
        <v>5.31</v>
      </c>
      <c r="M63" s="13"/>
      <c r="N63" s="205">
        <f t="shared" ref="N63:N69" si="14">K63-L63</f>
        <v>0</v>
      </c>
      <c r="P63" s="39"/>
      <c r="Q63" s="39"/>
      <c r="R63" s="40"/>
      <c r="S63" s="51"/>
    </row>
    <row r="64" spans="1:20">
      <c r="A64" s="221" t="s">
        <v>570</v>
      </c>
      <c r="B64" s="81">
        <v>149</v>
      </c>
      <c r="C64" s="70" t="s">
        <v>189</v>
      </c>
      <c r="D64" s="18">
        <v>22.5</v>
      </c>
      <c r="E64" s="37">
        <v>50</v>
      </c>
      <c r="F64" s="76" t="s">
        <v>132</v>
      </c>
      <c r="G64" s="48" t="s">
        <v>19</v>
      </c>
      <c r="H64" s="9"/>
      <c r="I64" s="161" t="s">
        <v>225</v>
      </c>
      <c r="J64" s="79" t="s">
        <v>211</v>
      </c>
      <c r="K64" s="18">
        <f t="shared" si="9"/>
        <v>22.5</v>
      </c>
      <c r="L64" s="18">
        <f t="shared" si="13"/>
        <v>22.5</v>
      </c>
      <c r="M64" s="13"/>
      <c r="N64" s="205">
        <f t="shared" si="14"/>
        <v>0</v>
      </c>
      <c r="P64" s="39"/>
      <c r="Q64" s="39"/>
      <c r="R64" s="40"/>
      <c r="S64" s="51"/>
    </row>
    <row r="65" spans="1:19">
      <c r="A65" s="221" t="s">
        <v>570</v>
      </c>
      <c r="B65" s="81">
        <v>149</v>
      </c>
      <c r="C65" s="67" t="s">
        <v>190</v>
      </c>
      <c r="D65" s="18">
        <v>4.87</v>
      </c>
      <c r="E65" s="37">
        <v>10</v>
      </c>
      <c r="F65" s="76" t="s">
        <v>200</v>
      </c>
      <c r="G65" s="48" t="s">
        <v>19</v>
      </c>
      <c r="H65" s="9"/>
      <c r="I65" s="161" t="s">
        <v>226</v>
      </c>
      <c r="J65" s="79" t="s">
        <v>212</v>
      </c>
      <c r="K65" s="18">
        <f t="shared" si="9"/>
        <v>4.87</v>
      </c>
      <c r="L65" s="18">
        <f t="shared" si="13"/>
        <v>4.87</v>
      </c>
      <c r="M65" s="13"/>
      <c r="N65" s="205">
        <f t="shared" si="14"/>
        <v>0</v>
      </c>
      <c r="P65" s="39"/>
      <c r="Q65" s="39"/>
      <c r="R65" s="40"/>
      <c r="S65" s="51"/>
    </row>
    <row r="66" spans="1:19">
      <c r="A66" s="221" t="s">
        <v>570</v>
      </c>
      <c r="B66" s="81">
        <v>149</v>
      </c>
      <c r="C66" s="67" t="s">
        <v>191</v>
      </c>
      <c r="D66" s="18">
        <v>14.2</v>
      </c>
      <c r="E66" s="37">
        <v>200</v>
      </c>
      <c r="F66" s="76" t="s">
        <v>201</v>
      </c>
      <c r="G66" s="48" t="s">
        <v>19</v>
      </c>
      <c r="H66" s="9"/>
      <c r="I66" s="161" t="s">
        <v>227</v>
      </c>
      <c r="J66" s="79" t="s">
        <v>213</v>
      </c>
      <c r="K66" s="18">
        <f t="shared" si="9"/>
        <v>14.2</v>
      </c>
      <c r="L66" s="18">
        <f t="shared" si="13"/>
        <v>14.2</v>
      </c>
      <c r="M66" s="13"/>
      <c r="N66" s="205">
        <f t="shared" si="14"/>
        <v>0</v>
      </c>
      <c r="P66" s="39"/>
      <c r="Q66" s="39"/>
      <c r="R66" s="40"/>
      <c r="S66" s="51"/>
    </row>
    <row r="67" spans="1:19">
      <c r="A67" s="221" t="s">
        <v>570</v>
      </c>
      <c r="B67" s="81">
        <v>149</v>
      </c>
      <c r="C67" s="67" t="s">
        <v>192</v>
      </c>
      <c r="D67" s="18">
        <v>55.4</v>
      </c>
      <c r="E67" s="37">
        <v>200</v>
      </c>
      <c r="F67" s="76" t="s">
        <v>133</v>
      </c>
      <c r="G67" s="48" t="s">
        <v>19</v>
      </c>
      <c r="H67" s="9"/>
      <c r="I67" s="161" t="s">
        <v>228</v>
      </c>
      <c r="J67" s="79" t="s">
        <v>214</v>
      </c>
      <c r="K67" s="18">
        <f t="shared" si="9"/>
        <v>55.4</v>
      </c>
      <c r="L67" s="18">
        <f t="shared" si="13"/>
        <v>55.4</v>
      </c>
      <c r="M67" s="13"/>
      <c r="N67" s="205">
        <f t="shared" si="14"/>
        <v>0</v>
      </c>
      <c r="P67" s="39"/>
      <c r="Q67" s="39"/>
      <c r="R67" s="40"/>
      <c r="S67" s="51"/>
    </row>
    <row r="68" spans="1:19">
      <c r="A68" s="221" t="s">
        <v>570</v>
      </c>
      <c r="B68" s="81">
        <v>149</v>
      </c>
      <c r="C68" s="67" t="s">
        <v>193</v>
      </c>
      <c r="D68" s="18">
        <v>8.85</v>
      </c>
      <c r="E68" s="37">
        <v>50</v>
      </c>
      <c r="F68" s="76" t="s">
        <v>137</v>
      </c>
      <c r="G68" s="48" t="s">
        <v>19</v>
      </c>
      <c r="H68" s="9"/>
      <c r="I68" s="161" t="s">
        <v>229</v>
      </c>
      <c r="J68" s="79" t="s">
        <v>215</v>
      </c>
      <c r="K68" s="18">
        <f t="shared" si="9"/>
        <v>8.85</v>
      </c>
      <c r="L68" s="18">
        <f t="shared" si="13"/>
        <v>8.85</v>
      </c>
      <c r="M68" s="13"/>
      <c r="N68" s="205">
        <f t="shared" si="14"/>
        <v>0</v>
      </c>
      <c r="P68" s="39"/>
      <c r="Q68" s="39"/>
      <c r="R68" s="40"/>
      <c r="S68" s="51"/>
    </row>
    <row r="69" spans="1:19">
      <c r="A69" s="221" t="s">
        <v>570</v>
      </c>
      <c r="B69" s="81">
        <v>149</v>
      </c>
      <c r="C69" s="70" t="s">
        <v>194</v>
      </c>
      <c r="D69" s="18">
        <v>14.994</v>
      </c>
      <c r="E69" s="37">
        <v>6</v>
      </c>
      <c r="F69" s="76" t="s">
        <v>202</v>
      </c>
      <c r="G69" s="48" t="s">
        <v>19</v>
      </c>
      <c r="H69" s="9"/>
      <c r="I69" s="161" t="s">
        <v>231</v>
      </c>
      <c r="J69" s="80" t="s">
        <v>216</v>
      </c>
      <c r="K69" s="18">
        <f t="shared" si="9"/>
        <v>14.994</v>
      </c>
      <c r="L69" s="18">
        <f t="shared" si="13"/>
        <v>14.994</v>
      </c>
      <c r="M69" s="13"/>
      <c r="N69" s="205">
        <f t="shared" si="14"/>
        <v>0</v>
      </c>
      <c r="P69" s="39"/>
      <c r="Q69" s="39"/>
      <c r="R69" s="40"/>
      <c r="S69" s="51"/>
    </row>
    <row r="70" spans="1:19">
      <c r="A70" s="58"/>
      <c r="B70" s="59"/>
      <c r="C70" s="86" t="s">
        <v>232</v>
      </c>
      <c r="D70" s="57">
        <f>D71+D72</f>
        <v>155.6</v>
      </c>
      <c r="E70" s="57">
        <f>E71+E72</f>
        <v>1700</v>
      </c>
      <c r="F70" s="60"/>
      <c r="G70" s="61"/>
      <c r="H70" s="61"/>
      <c r="I70" s="214"/>
      <c r="J70" s="61"/>
      <c r="K70" s="57">
        <f>K71+K72</f>
        <v>155.6</v>
      </c>
      <c r="L70" s="57">
        <f t="shared" ref="L70:N70" si="15">L71+L72</f>
        <v>155.6</v>
      </c>
      <c r="M70" s="57">
        <f t="shared" si="15"/>
        <v>0</v>
      </c>
      <c r="N70" s="57">
        <f t="shared" si="15"/>
        <v>0</v>
      </c>
      <c r="P70" s="51"/>
      <c r="Q70" s="51"/>
      <c r="R70" s="40"/>
      <c r="S70" s="51"/>
    </row>
    <row r="71" spans="1:19">
      <c r="A71" s="221" t="s">
        <v>570</v>
      </c>
      <c r="B71" s="81">
        <v>149</v>
      </c>
      <c r="C71" s="67" t="s">
        <v>233</v>
      </c>
      <c r="D71" s="18">
        <v>108</v>
      </c>
      <c r="E71" s="18">
        <v>1500</v>
      </c>
      <c r="F71" s="76" t="s">
        <v>201</v>
      </c>
      <c r="G71" s="48" t="s">
        <v>19</v>
      </c>
      <c r="H71" s="9"/>
      <c r="I71" s="161" t="s">
        <v>227</v>
      </c>
      <c r="J71" s="79" t="s">
        <v>213</v>
      </c>
      <c r="K71" s="18">
        <f t="shared" si="9"/>
        <v>108</v>
      </c>
      <c r="L71" s="18">
        <f>K71</f>
        <v>108</v>
      </c>
      <c r="M71" s="13"/>
      <c r="N71" s="205">
        <f>K71-L71</f>
        <v>0</v>
      </c>
      <c r="P71" s="39"/>
      <c r="Q71" s="39"/>
      <c r="R71" s="40"/>
      <c r="S71" s="51"/>
    </row>
    <row r="72" spans="1:19">
      <c r="A72" s="221" t="s">
        <v>570</v>
      </c>
      <c r="B72" s="81">
        <v>149</v>
      </c>
      <c r="C72" s="67" t="s">
        <v>234</v>
      </c>
      <c r="D72" s="18">
        <v>47.6</v>
      </c>
      <c r="E72" s="18">
        <v>200</v>
      </c>
      <c r="F72" s="76" t="s">
        <v>235</v>
      </c>
      <c r="G72" s="48" t="s">
        <v>19</v>
      </c>
      <c r="H72" s="9"/>
      <c r="I72" s="161" t="s">
        <v>237</v>
      </c>
      <c r="J72" s="79" t="s">
        <v>236</v>
      </c>
      <c r="K72" s="18">
        <f t="shared" si="9"/>
        <v>47.6</v>
      </c>
      <c r="L72" s="18">
        <f>K72</f>
        <v>47.6</v>
      </c>
      <c r="M72" s="13"/>
      <c r="N72" s="205">
        <f>K72-L72</f>
        <v>0</v>
      </c>
      <c r="P72" s="39"/>
      <c r="Q72" s="39"/>
      <c r="R72" s="40"/>
      <c r="S72" s="51"/>
    </row>
    <row r="73" spans="1:19">
      <c r="A73" s="58"/>
      <c r="B73" s="59"/>
      <c r="C73" s="87" t="s">
        <v>238</v>
      </c>
      <c r="D73" s="57">
        <f>D74+D75+D85+D76+D77+D78+D79+D80+D81+D82+D83+D84+D86+D87+D88</f>
        <v>2516.9499999999994</v>
      </c>
      <c r="E73" s="57">
        <f>E74+E75+E85+E76+E77+E78+E79+E80+E81+E82+E83+E84+E86+E87+E88</f>
        <v>5200</v>
      </c>
      <c r="F73" s="60"/>
      <c r="G73" s="61"/>
      <c r="H73" s="61"/>
      <c r="I73" s="214"/>
      <c r="J73" s="61"/>
      <c r="K73" s="57">
        <f>K74+K75+K85+K76+K77+K78+K79+K80+K81+K82+K83+K84+K86+K87+K88</f>
        <v>2516.9499999999994</v>
      </c>
      <c r="L73" s="57">
        <f>L74+L75+L85+L76+L77+L78+L79+L80+L81+L82+L83+L84+L86+L87+L88</f>
        <v>2493.3499999999995</v>
      </c>
      <c r="M73" s="57">
        <f t="shared" ref="M73:N73" si="16">M74+M75+M85+M76+M77+M78+M79+M80+M81+M82+M83+M84+M86+M87</f>
        <v>0</v>
      </c>
      <c r="N73" s="57">
        <f t="shared" si="16"/>
        <v>0</v>
      </c>
      <c r="P73" s="51"/>
      <c r="Q73" s="51"/>
      <c r="R73" s="40"/>
      <c r="S73" s="51"/>
    </row>
    <row r="74" spans="1:19" ht="36">
      <c r="A74" s="221" t="s">
        <v>570</v>
      </c>
      <c r="B74" s="81">
        <v>149</v>
      </c>
      <c r="C74" s="83" t="s">
        <v>276</v>
      </c>
      <c r="D74" s="18">
        <v>1070.944</v>
      </c>
      <c r="E74" s="18">
        <v>1400</v>
      </c>
      <c r="F74" s="76" t="s">
        <v>251</v>
      </c>
      <c r="G74" s="48" t="s">
        <v>19</v>
      </c>
      <c r="H74" s="9">
        <v>7480715</v>
      </c>
      <c r="I74" s="161" t="s">
        <v>281</v>
      </c>
      <c r="J74" s="79" t="s">
        <v>262</v>
      </c>
      <c r="K74" s="18">
        <f t="shared" si="9"/>
        <v>1070.944</v>
      </c>
      <c r="L74" s="18">
        <f>K74</f>
        <v>1070.944</v>
      </c>
      <c r="M74" s="13"/>
      <c r="N74" s="81">
        <f>K74-L74</f>
        <v>0</v>
      </c>
      <c r="P74" s="39"/>
      <c r="Q74" s="39"/>
      <c r="R74" s="40"/>
      <c r="S74" s="51"/>
    </row>
    <row r="75" spans="1:19" ht="45" customHeight="1">
      <c r="A75" s="221" t="s">
        <v>570</v>
      </c>
      <c r="B75" s="81">
        <v>149</v>
      </c>
      <c r="C75" s="83" t="s">
        <v>277</v>
      </c>
      <c r="D75" s="18">
        <v>471.01600000000002</v>
      </c>
      <c r="E75" s="18">
        <v>650</v>
      </c>
      <c r="F75" s="76" t="s">
        <v>252</v>
      </c>
      <c r="G75" s="48" t="s">
        <v>19</v>
      </c>
      <c r="H75" s="9">
        <v>7472884</v>
      </c>
      <c r="I75" s="161" t="s">
        <v>290</v>
      </c>
      <c r="J75" s="79" t="s">
        <v>263</v>
      </c>
      <c r="K75" s="18">
        <f t="shared" si="9"/>
        <v>471.01600000000002</v>
      </c>
      <c r="L75" s="18">
        <f t="shared" ref="L75:L87" si="17">K75</f>
        <v>471.01600000000002</v>
      </c>
      <c r="M75" s="13"/>
      <c r="N75" s="81">
        <f t="shared" ref="N75:N87" si="18">K75-L75</f>
        <v>0</v>
      </c>
      <c r="P75" s="39"/>
      <c r="Q75" s="39"/>
      <c r="R75" s="40"/>
      <c r="S75" s="51"/>
    </row>
    <row r="76" spans="1:19">
      <c r="A76" s="221" t="s">
        <v>570</v>
      </c>
      <c r="B76" s="81">
        <v>149</v>
      </c>
      <c r="C76" s="70" t="s">
        <v>239</v>
      </c>
      <c r="D76" s="18">
        <v>112.5</v>
      </c>
      <c r="E76" s="18">
        <v>250</v>
      </c>
      <c r="F76" s="76" t="s">
        <v>253</v>
      </c>
      <c r="G76" s="48" t="s">
        <v>19</v>
      </c>
      <c r="H76" s="9"/>
      <c r="I76" s="161" t="s">
        <v>289</v>
      </c>
      <c r="J76" s="79" t="s">
        <v>264</v>
      </c>
      <c r="K76" s="18">
        <f t="shared" si="9"/>
        <v>112.5</v>
      </c>
      <c r="L76" s="18">
        <f t="shared" si="17"/>
        <v>112.5</v>
      </c>
      <c r="M76" s="13"/>
      <c r="N76" s="81">
        <f t="shared" si="18"/>
        <v>0</v>
      </c>
      <c r="P76" s="39"/>
      <c r="Q76" s="39"/>
      <c r="R76" s="89"/>
      <c r="S76" s="51"/>
    </row>
    <row r="77" spans="1:19">
      <c r="A77" s="221" t="s">
        <v>570</v>
      </c>
      <c r="B77" s="81">
        <v>149</v>
      </c>
      <c r="C77" s="70" t="s">
        <v>240</v>
      </c>
      <c r="D77" s="18">
        <v>392</v>
      </c>
      <c r="E77" s="18">
        <v>2000</v>
      </c>
      <c r="F77" s="76" t="s">
        <v>254</v>
      </c>
      <c r="G77" s="48" t="s">
        <v>19</v>
      </c>
      <c r="H77" s="9">
        <v>7472900</v>
      </c>
      <c r="I77" s="161" t="s">
        <v>288</v>
      </c>
      <c r="J77" s="79" t="s">
        <v>265</v>
      </c>
      <c r="K77" s="18">
        <f t="shared" si="9"/>
        <v>392</v>
      </c>
      <c r="L77" s="18">
        <f t="shared" si="17"/>
        <v>392</v>
      </c>
      <c r="M77" s="13"/>
      <c r="N77" s="81">
        <f t="shared" si="18"/>
        <v>0</v>
      </c>
      <c r="P77" s="39"/>
      <c r="Q77" s="39"/>
      <c r="R77" s="91"/>
      <c r="S77" s="51"/>
    </row>
    <row r="78" spans="1:19">
      <c r="A78" s="221" t="s">
        <v>570</v>
      </c>
      <c r="B78" s="81">
        <v>149</v>
      </c>
      <c r="C78" s="70" t="s">
        <v>241</v>
      </c>
      <c r="D78" s="18">
        <v>99</v>
      </c>
      <c r="E78" s="18">
        <v>500</v>
      </c>
      <c r="F78" s="76" t="s">
        <v>255</v>
      </c>
      <c r="G78" s="48" t="s">
        <v>19</v>
      </c>
      <c r="H78" s="9"/>
      <c r="I78" s="161" t="s">
        <v>287</v>
      </c>
      <c r="J78" s="79" t="s">
        <v>266</v>
      </c>
      <c r="K78" s="18">
        <f t="shared" si="9"/>
        <v>99</v>
      </c>
      <c r="L78" s="18">
        <f t="shared" si="17"/>
        <v>99</v>
      </c>
      <c r="M78" s="13"/>
      <c r="N78" s="81">
        <f t="shared" si="18"/>
        <v>0</v>
      </c>
      <c r="P78" s="39"/>
      <c r="Q78" s="39"/>
      <c r="R78" s="91"/>
      <c r="S78" s="51"/>
    </row>
    <row r="79" spans="1:19">
      <c r="A79" s="221" t="s">
        <v>570</v>
      </c>
      <c r="B79" s="81">
        <v>149</v>
      </c>
      <c r="C79" s="70" t="s">
        <v>242</v>
      </c>
      <c r="D79" s="18">
        <v>110.45</v>
      </c>
      <c r="E79" s="18">
        <v>50</v>
      </c>
      <c r="F79" s="76" t="s">
        <v>256</v>
      </c>
      <c r="G79" s="48" t="s">
        <v>19</v>
      </c>
      <c r="H79" s="9"/>
      <c r="I79" s="161" t="s">
        <v>286</v>
      </c>
      <c r="J79" s="79" t="s">
        <v>267</v>
      </c>
      <c r="K79" s="18">
        <f t="shared" si="9"/>
        <v>110.45</v>
      </c>
      <c r="L79" s="18">
        <f t="shared" si="17"/>
        <v>110.45</v>
      </c>
      <c r="M79" s="13"/>
      <c r="N79" s="81">
        <f t="shared" si="18"/>
        <v>0</v>
      </c>
      <c r="P79" s="39"/>
      <c r="Q79" s="39"/>
      <c r="R79" s="91"/>
      <c r="S79" s="51"/>
    </row>
    <row r="80" spans="1:19">
      <c r="A80" s="221" t="s">
        <v>570</v>
      </c>
      <c r="B80" s="81">
        <v>149</v>
      </c>
      <c r="C80" s="70" t="s">
        <v>243</v>
      </c>
      <c r="D80" s="18">
        <v>15.69</v>
      </c>
      <c r="E80" s="18">
        <v>30</v>
      </c>
      <c r="F80" s="76" t="s">
        <v>257</v>
      </c>
      <c r="G80" s="48" t="s">
        <v>19</v>
      </c>
      <c r="H80" s="9"/>
      <c r="I80" s="161" t="s">
        <v>283</v>
      </c>
      <c r="J80" s="80" t="s">
        <v>268</v>
      </c>
      <c r="K80" s="18">
        <f t="shared" si="9"/>
        <v>15.69</v>
      </c>
      <c r="L80" s="18">
        <f t="shared" si="17"/>
        <v>15.69</v>
      </c>
      <c r="M80" s="13"/>
      <c r="N80" s="81">
        <f t="shared" si="18"/>
        <v>0</v>
      </c>
      <c r="P80" s="39"/>
      <c r="Q80" s="39"/>
      <c r="R80" s="91"/>
      <c r="S80" s="51"/>
    </row>
    <row r="81" spans="1:19">
      <c r="A81" s="221" t="s">
        <v>570</v>
      </c>
      <c r="B81" s="81">
        <v>149</v>
      </c>
      <c r="C81" s="70" t="s">
        <v>244</v>
      </c>
      <c r="D81" s="18">
        <v>24.45</v>
      </c>
      <c r="E81" s="18">
        <v>50</v>
      </c>
      <c r="F81" s="76" t="s">
        <v>258</v>
      </c>
      <c r="G81" s="48" t="s">
        <v>19</v>
      </c>
      <c r="H81" s="9"/>
      <c r="I81" s="161" t="s">
        <v>284</v>
      </c>
      <c r="J81" s="80" t="s">
        <v>269</v>
      </c>
      <c r="K81" s="18">
        <f t="shared" si="9"/>
        <v>24.45</v>
      </c>
      <c r="L81" s="18">
        <f t="shared" si="17"/>
        <v>24.45</v>
      </c>
      <c r="M81" s="13"/>
      <c r="N81" s="81">
        <f t="shared" si="18"/>
        <v>0</v>
      </c>
      <c r="P81" s="39"/>
      <c r="Q81" s="39"/>
      <c r="R81" s="91"/>
      <c r="S81" s="51"/>
    </row>
    <row r="82" spans="1:19">
      <c r="A82" s="221" t="s">
        <v>570</v>
      </c>
      <c r="B82" s="81">
        <v>149</v>
      </c>
      <c r="C82" s="70" t="s">
        <v>245</v>
      </c>
      <c r="D82" s="18">
        <v>41.1</v>
      </c>
      <c r="E82" s="18">
        <v>50</v>
      </c>
      <c r="F82" s="76" t="s">
        <v>259</v>
      </c>
      <c r="G82" s="48" t="s">
        <v>19</v>
      </c>
      <c r="H82" s="9"/>
      <c r="I82" s="161" t="s">
        <v>285</v>
      </c>
      <c r="J82" s="80" t="s">
        <v>270</v>
      </c>
      <c r="K82" s="18">
        <f t="shared" si="9"/>
        <v>41.1</v>
      </c>
      <c r="L82" s="18">
        <f t="shared" si="17"/>
        <v>41.1</v>
      </c>
      <c r="M82" s="13"/>
      <c r="N82" s="81">
        <f t="shared" si="18"/>
        <v>0</v>
      </c>
      <c r="P82" s="39"/>
      <c r="Q82" s="39"/>
      <c r="R82" s="91"/>
      <c r="S82" s="51"/>
    </row>
    <row r="83" spans="1:19">
      <c r="A83" s="221" t="s">
        <v>570</v>
      </c>
      <c r="B83" s="81">
        <v>149</v>
      </c>
      <c r="C83" s="70" t="s">
        <v>246</v>
      </c>
      <c r="D83" s="18">
        <v>48</v>
      </c>
      <c r="E83" s="18">
        <v>15</v>
      </c>
      <c r="F83" s="76" t="s">
        <v>260</v>
      </c>
      <c r="G83" s="48" t="s">
        <v>19</v>
      </c>
      <c r="H83" s="9"/>
      <c r="I83" s="161" t="s">
        <v>282</v>
      </c>
      <c r="J83" s="80" t="s">
        <v>271</v>
      </c>
      <c r="K83" s="18">
        <f t="shared" si="9"/>
        <v>48</v>
      </c>
      <c r="L83" s="18">
        <f t="shared" si="17"/>
        <v>48</v>
      </c>
      <c r="M83" s="13"/>
      <c r="N83" s="81">
        <f t="shared" si="18"/>
        <v>0</v>
      </c>
      <c r="P83" s="39"/>
      <c r="Q83" s="39"/>
      <c r="R83" s="91"/>
      <c r="S83" s="51"/>
    </row>
    <row r="84" spans="1:19">
      <c r="A84" s="221" t="s">
        <v>570</v>
      </c>
      <c r="B84" s="81">
        <v>149</v>
      </c>
      <c r="C84" s="70" t="s">
        <v>247</v>
      </c>
      <c r="D84" s="18">
        <v>32</v>
      </c>
      <c r="E84" s="18">
        <v>50</v>
      </c>
      <c r="F84" s="76" t="s">
        <v>261</v>
      </c>
      <c r="G84" s="48" t="s">
        <v>19</v>
      </c>
      <c r="H84" s="9"/>
      <c r="I84" s="161" t="s">
        <v>280</v>
      </c>
      <c r="J84" s="80" t="s">
        <v>272</v>
      </c>
      <c r="K84" s="18">
        <f t="shared" si="9"/>
        <v>32</v>
      </c>
      <c r="L84" s="18">
        <f t="shared" si="17"/>
        <v>32</v>
      </c>
      <c r="M84" s="13"/>
      <c r="N84" s="81">
        <f t="shared" si="18"/>
        <v>0</v>
      </c>
      <c r="P84" s="39"/>
      <c r="Q84" s="39"/>
      <c r="R84" s="91"/>
      <c r="S84" s="51"/>
    </row>
    <row r="85" spans="1:19">
      <c r="A85" s="221" t="s">
        <v>570</v>
      </c>
      <c r="B85" s="81">
        <v>149</v>
      </c>
      <c r="C85" s="70" t="s">
        <v>248</v>
      </c>
      <c r="D85" s="18">
        <v>28.184999999999999</v>
      </c>
      <c r="E85" s="18">
        <v>20</v>
      </c>
      <c r="F85" s="76" t="s">
        <v>259</v>
      </c>
      <c r="G85" s="48" t="s">
        <v>19</v>
      </c>
      <c r="H85" s="9"/>
      <c r="I85" s="161" t="s">
        <v>281</v>
      </c>
      <c r="J85" s="80" t="s">
        <v>273</v>
      </c>
      <c r="K85" s="18">
        <f t="shared" si="9"/>
        <v>28.184999999999999</v>
      </c>
      <c r="L85" s="18">
        <f t="shared" si="17"/>
        <v>28.184999999999999</v>
      </c>
      <c r="M85" s="13"/>
      <c r="N85" s="81">
        <f t="shared" si="18"/>
        <v>0</v>
      </c>
      <c r="P85" s="39"/>
      <c r="Q85" s="39"/>
      <c r="R85" s="91"/>
      <c r="S85" s="51"/>
    </row>
    <row r="86" spans="1:19">
      <c r="A86" s="221" t="s">
        <v>570</v>
      </c>
      <c r="B86" s="81">
        <v>149</v>
      </c>
      <c r="C86" s="70" t="s">
        <v>249</v>
      </c>
      <c r="D86" s="18">
        <v>16.89</v>
      </c>
      <c r="E86" s="18">
        <v>10</v>
      </c>
      <c r="F86" s="76" t="s">
        <v>256</v>
      </c>
      <c r="G86" s="48" t="s">
        <v>19</v>
      </c>
      <c r="H86" s="9"/>
      <c r="I86" s="161" t="s">
        <v>279</v>
      </c>
      <c r="J86" s="80" t="s">
        <v>274</v>
      </c>
      <c r="K86" s="18">
        <f t="shared" si="9"/>
        <v>16.89</v>
      </c>
      <c r="L86" s="18">
        <f t="shared" si="17"/>
        <v>16.89</v>
      </c>
      <c r="M86" s="13"/>
      <c r="N86" s="81">
        <f t="shared" si="18"/>
        <v>0</v>
      </c>
      <c r="P86" s="39"/>
      <c r="Q86" s="39"/>
      <c r="R86" s="91"/>
      <c r="S86" s="51"/>
    </row>
    <row r="87" spans="1:19">
      <c r="A87" s="221" t="s">
        <v>570</v>
      </c>
      <c r="B87" s="81">
        <v>149</v>
      </c>
      <c r="C87" s="70" t="s">
        <v>250</v>
      </c>
      <c r="D87" s="18">
        <v>31.125</v>
      </c>
      <c r="E87" s="18">
        <v>25</v>
      </c>
      <c r="F87" s="76" t="s">
        <v>256</v>
      </c>
      <c r="G87" s="48" t="s">
        <v>19</v>
      </c>
      <c r="H87" s="9"/>
      <c r="I87" s="161" t="s">
        <v>278</v>
      </c>
      <c r="J87" s="80" t="s">
        <v>275</v>
      </c>
      <c r="K87" s="18">
        <f t="shared" si="9"/>
        <v>31.125</v>
      </c>
      <c r="L87" s="18">
        <f t="shared" si="17"/>
        <v>31.125</v>
      </c>
      <c r="M87" s="13"/>
      <c r="N87" s="81">
        <f t="shared" si="18"/>
        <v>0</v>
      </c>
      <c r="P87" s="39"/>
      <c r="Q87" s="39"/>
      <c r="R87" s="91"/>
      <c r="S87" s="51"/>
    </row>
    <row r="88" spans="1:19" s="227" customFormat="1" ht="24">
      <c r="A88" s="226" t="s">
        <v>576</v>
      </c>
      <c r="B88" s="188">
        <v>149</v>
      </c>
      <c r="C88" s="229" t="s">
        <v>577</v>
      </c>
      <c r="D88" s="43">
        <v>23.6</v>
      </c>
      <c r="E88" s="43">
        <v>100</v>
      </c>
      <c r="F88" s="230" t="s">
        <v>578</v>
      </c>
      <c r="G88" s="231" t="s">
        <v>19</v>
      </c>
      <c r="H88" s="44"/>
      <c r="I88" s="191" t="s">
        <v>579</v>
      </c>
      <c r="J88" s="232" t="s">
        <v>580</v>
      </c>
      <c r="K88" s="43">
        <v>23.6</v>
      </c>
      <c r="L88" s="43"/>
      <c r="M88" s="108"/>
      <c r="N88" s="188"/>
      <c r="P88" s="233"/>
      <c r="Q88" s="233"/>
      <c r="R88" s="234"/>
      <c r="S88" s="228"/>
    </row>
    <row r="89" spans="1:19">
      <c r="A89" s="58"/>
      <c r="B89" s="59"/>
      <c r="C89" s="86" t="s">
        <v>291</v>
      </c>
      <c r="D89" s="101">
        <f>D90+D91+D92+D93+D94+D95+D96+D97+D98+D99+D100</f>
        <v>3187.8774000000003</v>
      </c>
      <c r="E89" s="101">
        <f>E90+E91+E92+E93+E94+E95+E96+E97+E98+E99</f>
        <v>1060</v>
      </c>
      <c r="F89" s="60"/>
      <c r="G89" s="61"/>
      <c r="H89" s="61"/>
      <c r="I89" s="214"/>
      <c r="J89" s="61"/>
      <c r="K89" s="101">
        <f>K90+K91+K92+K93+K94+K95+K96+K97+K98+K99</f>
        <v>3176.5574000000001</v>
      </c>
      <c r="L89" s="101">
        <f>L90+L91+L92+L93+L94+L95+L96+L97+L98+L99</f>
        <v>3176.5574000000001</v>
      </c>
      <c r="M89" s="71"/>
      <c r="N89" s="72"/>
      <c r="P89" s="51"/>
      <c r="Q89" s="51"/>
      <c r="R89" s="51"/>
      <c r="S89" s="51"/>
    </row>
    <row r="90" spans="1:19">
      <c r="A90" s="221" t="s">
        <v>570</v>
      </c>
      <c r="B90" s="81">
        <v>149</v>
      </c>
      <c r="C90" s="70" t="s">
        <v>292</v>
      </c>
      <c r="D90" s="18">
        <v>122.1</v>
      </c>
      <c r="E90" s="18">
        <v>100</v>
      </c>
      <c r="F90" s="76" t="s">
        <v>301</v>
      </c>
      <c r="G90" s="48" t="s">
        <v>19</v>
      </c>
      <c r="H90" s="9"/>
      <c r="I90" s="161" t="s">
        <v>323</v>
      </c>
      <c r="J90" s="79" t="s">
        <v>310</v>
      </c>
      <c r="K90" s="18">
        <f>D90</f>
        <v>122.1</v>
      </c>
      <c r="L90" s="18">
        <f>K90</f>
        <v>122.1</v>
      </c>
      <c r="M90" s="13"/>
      <c r="N90" s="81">
        <f>K90-L90</f>
        <v>0</v>
      </c>
      <c r="O90" s="39"/>
      <c r="P90" s="39"/>
      <c r="Q90" s="40"/>
      <c r="R90" s="51"/>
      <c r="S90" s="51"/>
    </row>
    <row r="91" spans="1:19" ht="24">
      <c r="A91" s="221" t="s">
        <v>570</v>
      </c>
      <c r="B91" s="81">
        <v>149</v>
      </c>
      <c r="C91" s="83" t="s">
        <v>293</v>
      </c>
      <c r="D91" s="18">
        <v>127.2</v>
      </c>
      <c r="E91" s="18">
        <v>60</v>
      </c>
      <c r="F91" s="76" t="s">
        <v>302</v>
      </c>
      <c r="G91" s="48" t="s">
        <v>19</v>
      </c>
      <c r="H91" s="9"/>
      <c r="I91" s="161" t="s">
        <v>322</v>
      </c>
      <c r="J91" s="79" t="s">
        <v>311</v>
      </c>
      <c r="K91" s="18">
        <f t="shared" ref="K91:K99" si="19">D91</f>
        <v>127.2</v>
      </c>
      <c r="L91" s="18">
        <f t="shared" ref="L91:L99" si="20">K91</f>
        <v>127.2</v>
      </c>
      <c r="M91" s="13"/>
      <c r="N91" s="81">
        <f t="shared" ref="N91:N100" si="21">K91-L91</f>
        <v>0</v>
      </c>
      <c r="O91" s="39"/>
      <c r="P91" s="39"/>
      <c r="Q91" s="40"/>
      <c r="R91" s="51"/>
      <c r="S91" s="51"/>
    </row>
    <row r="92" spans="1:19">
      <c r="A92" s="221" t="s">
        <v>570</v>
      </c>
      <c r="B92" s="81">
        <v>149</v>
      </c>
      <c r="C92" s="92" t="s">
        <v>294</v>
      </c>
      <c r="D92" s="18">
        <v>150.416</v>
      </c>
      <c r="E92" s="18">
        <v>50</v>
      </c>
      <c r="F92" s="76" t="s">
        <v>303</v>
      </c>
      <c r="G92" s="48" t="s">
        <v>19</v>
      </c>
      <c r="H92" s="9"/>
      <c r="I92" s="161" t="s">
        <v>321</v>
      </c>
      <c r="J92" s="79" t="s">
        <v>312</v>
      </c>
      <c r="K92" s="18">
        <f t="shared" si="19"/>
        <v>150.416</v>
      </c>
      <c r="L92" s="18">
        <f t="shared" si="20"/>
        <v>150.416</v>
      </c>
      <c r="M92" s="13"/>
      <c r="N92" s="81">
        <f t="shared" si="21"/>
        <v>0</v>
      </c>
      <c r="O92" s="39"/>
      <c r="P92" s="39"/>
      <c r="Q92" s="40"/>
      <c r="R92" s="51"/>
      <c r="S92" s="51"/>
    </row>
    <row r="93" spans="1:19">
      <c r="A93" s="221" t="s">
        <v>570</v>
      </c>
      <c r="B93" s="81">
        <v>149</v>
      </c>
      <c r="C93" s="47" t="s">
        <v>295</v>
      </c>
      <c r="D93" s="18">
        <v>111.587</v>
      </c>
      <c r="E93" s="18">
        <v>30</v>
      </c>
      <c r="F93" s="76" t="s">
        <v>303</v>
      </c>
      <c r="G93" s="48" t="s">
        <v>19</v>
      </c>
      <c r="H93" s="9"/>
      <c r="I93" s="161" t="s">
        <v>324</v>
      </c>
      <c r="J93" s="79" t="s">
        <v>313</v>
      </c>
      <c r="K93" s="18">
        <f t="shared" si="19"/>
        <v>111.587</v>
      </c>
      <c r="L93" s="18">
        <f t="shared" si="20"/>
        <v>111.587</v>
      </c>
      <c r="M93" s="13"/>
      <c r="N93" s="81">
        <f t="shared" si="21"/>
        <v>0</v>
      </c>
      <c r="O93" s="39"/>
      <c r="P93" s="39"/>
      <c r="Q93" s="40"/>
      <c r="R93" s="51"/>
      <c r="S93" s="51"/>
    </row>
    <row r="94" spans="1:19">
      <c r="A94" s="221" t="s">
        <v>570</v>
      </c>
      <c r="B94" s="81">
        <v>149</v>
      </c>
      <c r="C94" s="93" t="s">
        <v>296</v>
      </c>
      <c r="D94" s="18">
        <v>287.5</v>
      </c>
      <c r="E94" s="18">
        <v>50</v>
      </c>
      <c r="F94" s="76" t="s">
        <v>304</v>
      </c>
      <c r="G94" s="48" t="s">
        <v>19</v>
      </c>
      <c r="H94" s="9"/>
      <c r="I94" s="161" t="s">
        <v>325</v>
      </c>
      <c r="J94" s="79" t="s">
        <v>314</v>
      </c>
      <c r="K94" s="18">
        <f t="shared" si="19"/>
        <v>287.5</v>
      </c>
      <c r="L94" s="18">
        <f t="shared" si="20"/>
        <v>287.5</v>
      </c>
      <c r="M94" s="13"/>
      <c r="N94" s="81">
        <f t="shared" si="21"/>
        <v>0</v>
      </c>
      <c r="O94" s="39"/>
      <c r="P94" s="39"/>
      <c r="Q94" s="40"/>
      <c r="R94" s="51"/>
      <c r="S94" s="51"/>
    </row>
    <row r="95" spans="1:19" ht="60">
      <c r="A95" s="221" t="s">
        <v>570</v>
      </c>
      <c r="B95" s="81">
        <v>149</v>
      </c>
      <c r="C95" s="70" t="s">
        <v>297</v>
      </c>
      <c r="D95" s="18">
        <v>609</v>
      </c>
      <c r="E95" s="18">
        <v>70</v>
      </c>
      <c r="F95" s="78" t="s">
        <v>305</v>
      </c>
      <c r="G95" s="48" t="s">
        <v>19</v>
      </c>
      <c r="H95" s="9">
        <v>7691896</v>
      </c>
      <c r="I95" s="161" t="s">
        <v>327</v>
      </c>
      <c r="J95" s="99" t="s">
        <v>315</v>
      </c>
      <c r="K95" s="18">
        <f t="shared" si="19"/>
        <v>609</v>
      </c>
      <c r="L95" s="18">
        <f t="shared" si="20"/>
        <v>609</v>
      </c>
      <c r="M95" s="13"/>
      <c r="N95" s="81">
        <f t="shared" si="21"/>
        <v>0</v>
      </c>
      <c r="O95" s="39"/>
      <c r="P95" s="39"/>
      <c r="Q95" s="40">
        <f>16/2</f>
        <v>8</v>
      </c>
      <c r="R95" s="51"/>
      <c r="S95" s="51"/>
    </row>
    <row r="96" spans="1:19" ht="36">
      <c r="A96" s="221" t="s">
        <v>570</v>
      </c>
      <c r="B96" s="81">
        <v>149</v>
      </c>
      <c r="C96" s="100" t="s">
        <v>298</v>
      </c>
      <c r="D96" s="18">
        <v>532</v>
      </c>
      <c r="E96" s="18">
        <v>140</v>
      </c>
      <c r="F96" s="78" t="s">
        <v>306</v>
      </c>
      <c r="G96" s="48" t="s">
        <v>19</v>
      </c>
      <c r="H96" s="9">
        <v>7691858</v>
      </c>
      <c r="I96" s="161" t="s">
        <v>328</v>
      </c>
      <c r="J96" s="99" t="s">
        <v>316</v>
      </c>
      <c r="K96" s="18">
        <f t="shared" si="19"/>
        <v>532</v>
      </c>
      <c r="L96" s="18">
        <f t="shared" si="20"/>
        <v>532</v>
      </c>
      <c r="M96" s="13"/>
      <c r="N96" s="81">
        <f t="shared" si="21"/>
        <v>0</v>
      </c>
      <c r="O96" s="39"/>
      <c r="P96" s="39"/>
      <c r="Q96" s="40"/>
      <c r="R96" s="51"/>
      <c r="S96" s="51"/>
    </row>
    <row r="97" spans="1:36" ht="48">
      <c r="A97" s="221" t="s">
        <v>570</v>
      </c>
      <c r="B97" s="81">
        <v>149</v>
      </c>
      <c r="C97" s="94" t="s">
        <v>320</v>
      </c>
      <c r="D97" s="18">
        <v>842.8</v>
      </c>
      <c r="E97" s="18">
        <v>350</v>
      </c>
      <c r="F97" s="78" t="s">
        <v>307</v>
      </c>
      <c r="G97" s="48" t="s">
        <v>19</v>
      </c>
      <c r="H97" s="9">
        <v>7832785</v>
      </c>
      <c r="I97" s="161" t="s">
        <v>326</v>
      </c>
      <c r="J97" s="99" t="s">
        <v>317</v>
      </c>
      <c r="K97" s="18">
        <f t="shared" si="19"/>
        <v>842.8</v>
      </c>
      <c r="L97" s="18">
        <f t="shared" si="20"/>
        <v>842.8</v>
      </c>
      <c r="M97" s="13"/>
      <c r="N97" s="81">
        <f t="shared" si="21"/>
        <v>0</v>
      </c>
      <c r="O97" s="39"/>
      <c r="P97" s="39"/>
      <c r="Q97" s="40"/>
      <c r="R97" s="51"/>
      <c r="S97" s="51"/>
    </row>
    <row r="98" spans="1:36" ht="36">
      <c r="A98" s="221" t="s">
        <v>570</v>
      </c>
      <c r="B98" s="81">
        <v>149</v>
      </c>
      <c r="C98" s="95" t="s">
        <v>299</v>
      </c>
      <c r="D98" s="18">
        <v>184.94</v>
      </c>
      <c r="E98" s="18">
        <v>140</v>
      </c>
      <c r="F98" s="97" t="s">
        <v>308</v>
      </c>
      <c r="G98" s="48" t="s">
        <v>19</v>
      </c>
      <c r="H98" s="9">
        <v>7695413</v>
      </c>
      <c r="I98" s="161" t="s">
        <v>329</v>
      </c>
      <c r="J98" s="99" t="s">
        <v>318</v>
      </c>
      <c r="K98" s="18">
        <f t="shared" si="19"/>
        <v>184.94</v>
      </c>
      <c r="L98" s="18">
        <f t="shared" si="20"/>
        <v>184.94</v>
      </c>
      <c r="M98" s="13"/>
      <c r="N98" s="81">
        <f t="shared" si="21"/>
        <v>0</v>
      </c>
      <c r="O98" s="39"/>
      <c r="P98" s="39"/>
      <c r="Q98" s="40"/>
      <c r="R98" s="51"/>
      <c r="S98" s="51"/>
    </row>
    <row r="99" spans="1:36" ht="26.25">
      <c r="A99" s="221" t="s">
        <v>570</v>
      </c>
      <c r="B99" s="81">
        <v>149</v>
      </c>
      <c r="C99" s="96" t="s">
        <v>300</v>
      </c>
      <c r="D99" s="18">
        <v>209.01439999999999</v>
      </c>
      <c r="E99" s="18">
        <v>70</v>
      </c>
      <c r="F99" s="98" t="s">
        <v>309</v>
      </c>
      <c r="G99" s="48" t="s">
        <v>19</v>
      </c>
      <c r="H99" s="9">
        <v>7708448</v>
      </c>
      <c r="I99" s="161" t="s">
        <v>330</v>
      </c>
      <c r="J99" s="99" t="s">
        <v>319</v>
      </c>
      <c r="K99" s="102">
        <f t="shared" si="19"/>
        <v>209.01439999999999</v>
      </c>
      <c r="L99" s="18">
        <f t="shared" si="20"/>
        <v>209.01439999999999</v>
      </c>
      <c r="M99" s="13"/>
      <c r="N99" s="81">
        <f t="shared" si="21"/>
        <v>0</v>
      </c>
      <c r="O99" s="39"/>
      <c r="P99" s="39"/>
      <c r="Q99" s="40"/>
      <c r="R99" s="51"/>
      <c r="S99" s="51"/>
    </row>
    <row r="100" spans="1:36">
      <c r="A100" s="19"/>
      <c r="B100" s="81"/>
      <c r="C100" s="96"/>
      <c r="D100" s="18">
        <v>11.32</v>
      </c>
      <c r="E100" s="18"/>
      <c r="F100" s="98"/>
      <c r="G100" s="9"/>
      <c r="H100" s="9"/>
      <c r="I100" s="161"/>
      <c r="J100" s="99"/>
      <c r="K100" s="102"/>
      <c r="L100" s="18"/>
      <c r="M100" s="13"/>
      <c r="N100" s="14">
        <f t="shared" si="21"/>
        <v>0</v>
      </c>
      <c r="O100" s="39"/>
      <c r="P100" s="39"/>
      <c r="Q100" s="40"/>
      <c r="R100" s="51"/>
      <c r="S100" s="51"/>
    </row>
    <row r="101" spans="1:36">
      <c r="A101" s="41"/>
      <c r="B101" s="42"/>
      <c r="C101" s="127" t="s">
        <v>377</v>
      </c>
      <c r="D101" s="105">
        <f>D89+D73+D70+D61+D54+D36+D21+D12</f>
        <v>8626.9964000000018</v>
      </c>
      <c r="E101" s="43"/>
      <c r="F101" s="43"/>
      <c r="G101" s="44"/>
      <c r="H101" s="44"/>
      <c r="I101" s="215"/>
      <c r="J101" s="44"/>
      <c r="K101" s="105">
        <f>K89+K73+K70+K61+K54+K36+K21+K12</f>
        <v>8615.6764000000003</v>
      </c>
      <c r="L101" s="105">
        <f>L89+L73+L70+L61+L54+L36+L21+L12</f>
        <v>8592.0764000000017</v>
      </c>
      <c r="M101" s="105">
        <f>M89+M73+M70+M61+M54+M36+M21+M12</f>
        <v>0</v>
      </c>
      <c r="N101" s="105">
        <f>N89+N73+N70+N61+N54+N36+N21+N12</f>
        <v>0</v>
      </c>
      <c r="O101" s="51"/>
      <c r="P101" s="51"/>
      <c r="Q101" s="51"/>
      <c r="R101" s="51"/>
      <c r="S101" s="51"/>
    </row>
    <row r="102" spans="1:36">
      <c r="A102" s="221" t="s">
        <v>570</v>
      </c>
      <c r="B102" s="81">
        <v>151</v>
      </c>
      <c r="C102" s="54" t="s">
        <v>331</v>
      </c>
      <c r="D102" s="106">
        <v>4000</v>
      </c>
      <c r="E102" s="18"/>
      <c r="F102" s="110" t="s">
        <v>334</v>
      </c>
      <c r="G102" s="9" t="s">
        <v>562</v>
      </c>
      <c r="H102" s="9"/>
      <c r="I102" s="161" t="s">
        <v>340</v>
      </c>
      <c r="J102" s="112" t="s">
        <v>337</v>
      </c>
      <c r="K102" s="207">
        <v>3999.7460000000001</v>
      </c>
      <c r="L102" s="157">
        <v>4614.8419999999996</v>
      </c>
      <c r="M102" s="206">
        <f>L102-K102</f>
        <v>615.09599999999955</v>
      </c>
      <c r="N102" s="14"/>
      <c r="P102" s="51"/>
      <c r="Q102" s="51">
        <f>16+8</f>
        <v>24</v>
      </c>
      <c r="R102" s="51"/>
      <c r="S102" s="51"/>
    </row>
    <row r="103" spans="1:36">
      <c r="A103" s="221" t="s">
        <v>570</v>
      </c>
      <c r="B103" s="81">
        <v>151</v>
      </c>
      <c r="C103" s="64" t="s">
        <v>332</v>
      </c>
      <c r="D103" s="106">
        <v>21607.942999999999</v>
      </c>
      <c r="E103" s="18"/>
      <c r="F103" s="110" t="s">
        <v>335</v>
      </c>
      <c r="G103" s="9" t="s">
        <v>562</v>
      </c>
      <c r="H103" s="9"/>
      <c r="I103" s="161" t="s">
        <v>341</v>
      </c>
      <c r="J103" s="112" t="s">
        <v>338</v>
      </c>
      <c r="K103" s="113">
        <f t="shared" ref="K103:K104" si="22">D103</f>
        <v>21607.942999999999</v>
      </c>
      <c r="L103" s="157">
        <v>20853.25</v>
      </c>
      <c r="M103" s="206"/>
      <c r="N103" s="208">
        <f>K103-L103</f>
        <v>754.6929999999993</v>
      </c>
      <c r="P103" s="51"/>
      <c r="Q103" s="51"/>
      <c r="R103" s="51"/>
      <c r="S103" s="51"/>
    </row>
    <row r="104" spans="1:36">
      <c r="A104" s="221" t="s">
        <v>570</v>
      </c>
      <c r="B104" s="81">
        <v>151</v>
      </c>
      <c r="C104" s="64" t="s">
        <v>333</v>
      </c>
      <c r="D104" s="88">
        <v>2485.9960000000001</v>
      </c>
      <c r="E104" s="18"/>
      <c r="F104" s="111" t="s">
        <v>336</v>
      </c>
      <c r="G104" s="9" t="s">
        <v>562</v>
      </c>
      <c r="H104" s="9"/>
      <c r="I104" s="161" t="s">
        <v>342</v>
      </c>
      <c r="J104" s="112" t="s">
        <v>339</v>
      </c>
      <c r="K104" s="113">
        <f t="shared" si="22"/>
        <v>2485.9960000000001</v>
      </c>
      <c r="L104" s="157">
        <v>2625.9</v>
      </c>
      <c r="M104" s="206"/>
      <c r="N104" s="208">
        <f>K104-L104</f>
        <v>-139.904</v>
      </c>
      <c r="P104" s="51"/>
      <c r="Q104" s="51"/>
      <c r="R104" s="51"/>
      <c r="S104" s="51"/>
    </row>
    <row r="105" spans="1:36">
      <c r="A105" s="41"/>
      <c r="B105" s="42"/>
      <c r="C105" s="127" t="s">
        <v>378</v>
      </c>
      <c r="D105" s="107">
        <f>D102+D103+D104</f>
        <v>28093.938999999998</v>
      </c>
      <c r="E105" s="43"/>
      <c r="F105" s="43"/>
      <c r="G105" s="44"/>
      <c r="H105" s="44"/>
      <c r="I105" s="191"/>
      <c r="J105" s="44"/>
      <c r="K105" s="107">
        <f>K102+K103+K104</f>
        <v>28093.684999999998</v>
      </c>
      <c r="L105" s="107">
        <f>L102+L103+L104</f>
        <v>28093.992000000002</v>
      </c>
      <c r="M105" s="108">
        <f>M102+M103+M104</f>
        <v>615.09599999999955</v>
      </c>
      <c r="N105" s="108">
        <f>N102+N103+N104</f>
        <v>614.78899999999931</v>
      </c>
      <c r="P105" s="51"/>
      <c r="Q105" s="51"/>
      <c r="R105" s="51"/>
      <c r="S105" s="51"/>
    </row>
    <row r="106" spans="1:36">
      <c r="A106" s="221" t="s">
        <v>570</v>
      </c>
      <c r="B106" s="81">
        <v>152</v>
      </c>
      <c r="C106" s="54" t="s">
        <v>380</v>
      </c>
      <c r="D106" s="132">
        <v>33.6</v>
      </c>
      <c r="E106" s="128"/>
      <c r="F106" s="131" t="s">
        <v>383</v>
      </c>
      <c r="G106" s="129" t="s">
        <v>560</v>
      </c>
      <c r="H106" s="129">
        <v>7513674</v>
      </c>
      <c r="I106" s="161" t="s">
        <v>457</v>
      </c>
      <c r="J106" s="112" t="s">
        <v>385</v>
      </c>
      <c r="K106" s="235">
        <v>33.6</v>
      </c>
      <c r="L106" s="177">
        <v>33.6</v>
      </c>
      <c r="M106" s="130"/>
      <c r="N106" s="209">
        <f>K106-L106</f>
        <v>0</v>
      </c>
      <c r="P106" s="186"/>
      <c r="Q106" s="51"/>
      <c r="R106" s="51"/>
      <c r="S106" s="51"/>
    </row>
    <row r="107" spans="1:36">
      <c r="A107" s="221" t="s">
        <v>570</v>
      </c>
      <c r="B107" s="81">
        <v>152</v>
      </c>
      <c r="C107" s="64" t="s">
        <v>381</v>
      </c>
      <c r="D107" s="132">
        <v>1209.5999999999999</v>
      </c>
      <c r="E107" s="128"/>
      <c r="F107" s="112" t="s">
        <v>384</v>
      </c>
      <c r="G107" s="129" t="s">
        <v>19</v>
      </c>
      <c r="H107" s="129">
        <v>7541404</v>
      </c>
      <c r="I107" s="161" t="s">
        <v>458</v>
      </c>
      <c r="J107" s="112" t="s">
        <v>386</v>
      </c>
      <c r="K107" s="235">
        <v>1209.5999999999999</v>
      </c>
      <c r="L107" s="185">
        <v>1088.6400000000001</v>
      </c>
      <c r="M107" s="130"/>
      <c r="N107" s="209">
        <f>K107-L107</f>
        <v>120.95999999999981</v>
      </c>
      <c r="P107" s="51"/>
      <c r="Q107" s="51"/>
      <c r="R107" s="51"/>
      <c r="S107" s="51"/>
    </row>
    <row r="108" spans="1:36">
      <c r="A108" s="41"/>
      <c r="B108" s="42"/>
      <c r="C108" s="127" t="s">
        <v>379</v>
      </c>
      <c r="D108" s="187">
        <f>D106+D107</f>
        <v>1243.1999999999998</v>
      </c>
      <c r="E108" s="43"/>
      <c r="F108" s="43"/>
      <c r="G108" s="44"/>
      <c r="H108" s="44"/>
      <c r="I108" s="215"/>
      <c r="J108" s="44"/>
      <c r="K108" s="187">
        <f>SUM(K106:K107)</f>
        <v>1243.1999999999998</v>
      </c>
      <c r="L108" s="187">
        <f>L106+L107</f>
        <v>1122.24</v>
      </c>
      <c r="M108" s="103"/>
      <c r="N108" s="104"/>
      <c r="P108" s="51"/>
      <c r="Q108" s="51"/>
      <c r="R108" s="51"/>
      <c r="S108" s="51"/>
    </row>
    <row r="109" spans="1:36">
      <c r="A109" s="221" t="s">
        <v>570</v>
      </c>
      <c r="B109" s="81">
        <v>158</v>
      </c>
      <c r="C109" s="133" t="s">
        <v>387</v>
      </c>
      <c r="D109" s="132">
        <v>54.9</v>
      </c>
      <c r="E109" s="128"/>
      <c r="F109" s="134" t="s">
        <v>388</v>
      </c>
      <c r="G109" s="129" t="s">
        <v>19</v>
      </c>
      <c r="H109" s="129"/>
      <c r="I109" s="161" t="s">
        <v>459</v>
      </c>
      <c r="J109" s="135" t="s">
        <v>389</v>
      </c>
      <c r="K109" s="132">
        <f>D109</f>
        <v>54.9</v>
      </c>
      <c r="L109" s="128">
        <v>51.1</v>
      </c>
      <c r="M109" s="130"/>
      <c r="N109" s="210">
        <f>K109-L109</f>
        <v>3.7999999999999972</v>
      </c>
      <c r="P109" s="51"/>
      <c r="Q109" s="51"/>
      <c r="R109" s="51"/>
      <c r="S109" s="51"/>
    </row>
    <row r="110" spans="1:36">
      <c r="A110" s="41"/>
      <c r="B110" s="42"/>
      <c r="C110" s="127" t="s">
        <v>382</v>
      </c>
      <c r="D110" s="107">
        <f>D109</f>
        <v>54.9</v>
      </c>
      <c r="E110" s="43"/>
      <c r="F110" s="43"/>
      <c r="G110" s="44"/>
      <c r="H110" s="44"/>
      <c r="I110" s="191"/>
      <c r="J110" s="44"/>
      <c r="K110" s="107">
        <f>K109</f>
        <v>54.9</v>
      </c>
      <c r="L110" s="187">
        <f>L109</f>
        <v>51.1</v>
      </c>
      <c r="M110" s="108"/>
      <c r="N110" s="109"/>
      <c r="P110" s="51"/>
      <c r="Q110" s="51"/>
      <c r="R110" s="51"/>
      <c r="S110" s="51"/>
    </row>
    <row r="111" spans="1:36" s="227" customFormat="1">
      <c r="A111" s="236" t="s">
        <v>570</v>
      </c>
      <c r="B111" s="212">
        <v>159</v>
      </c>
      <c r="C111" s="237" t="s">
        <v>343</v>
      </c>
      <c r="D111" s="265">
        <v>543.21</v>
      </c>
      <c r="E111" s="128">
        <v>1</v>
      </c>
      <c r="F111" s="237" t="s">
        <v>390</v>
      </c>
      <c r="G111" s="239" t="s">
        <v>19</v>
      </c>
      <c r="H111" s="240">
        <v>7519962</v>
      </c>
      <c r="I111" s="183" t="s">
        <v>460</v>
      </c>
      <c r="J111" s="135" t="s">
        <v>461</v>
      </c>
      <c r="K111" s="238">
        <v>543.21</v>
      </c>
      <c r="L111" s="155">
        <v>49.383000000000003</v>
      </c>
      <c r="M111" s="241"/>
      <c r="N111" s="242">
        <f>K111-L111</f>
        <v>493.82700000000006</v>
      </c>
      <c r="O111" s="243"/>
      <c r="P111" s="244"/>
      <c r="Q111" s="244"/>
      <c r="R111" s="244"/>
      <c r="S111" s="244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</row>
    <row r="112" spans="1:36" s="227" customFormat="1" ht="36">
      <c r="A112" s="236" t="s">
        <v>570</v>
      </c>
      <c r="B112" s="212">
        <v>159</v>
      </c>
      <c r="C112" s="114" t="s">
        <v>344</v>
      </c>
      <c r="D112" s="265">
        <v>200</v>
      </c>
      <c r="E112" s="128">
        <v>1</v>
      </c>
      <c r="F112" s="245" t="s">
        <v>391</v>
      </c>
      <c r="G112" s="239" t="s">
        <v>19</v>
      </c>
      <c r="H112" s="240">
        <v>7559519</v>
      </c>
      <c r="I112" s="183" t="s">
        <v>462</v>
      </c>
      <c r="J112" s="146" t="s">
        <v>424</v>
      </c>
      <c r="K112" s="238">
        <v>200</v>
      </c>
      <c r="L112" s="155">
        <v>0</v>
      </c>
      <c r="M112" s="241"/>
      <c r="N112" s="242">
        <f t="shared" ref="N112:N149" si="23">K112-L112</f>
        <v>200</v>
      </c>
      <c r="O112" s="243"/>
      <c r="P112" s="244"/>
      <c r="Q112" s="244"/>
      <c r="R112" s="244"/>
      <c r="S112" s="244"/>
      <c r="T112" s="243"/>
      <c r="U112" s="243"/>
      <c r="V112" s="243"/>
      <c r="W112" s="243"/>
      <c r="X112" s="243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</row>
    <row r="113" spans="1:36" s="227" customFormat="1" ht="24">
      <c r="A113" s="236" t="s">
        <v>570</v>
      </c>
      <c r="B113" s="212">
        <v>159</v>
      </c>
      <c r="C113" s="114" t="s">
        <v>345</v>
      </c>
      <c r="D113" s="265">
        <v>155.79</v>
      </c>
      <c r="E113" s="128">
        <v>1</v>
      </c>
      <c r="F113" s="237" t="s">
        <v>392</v>
      </c>
      <c r="G113" s="239" t="s">
        <v>19</v>
      </c>
      <c r="H113" s="240">
        <v>7424617</v>
      </c>
      <c r="I113" s="183" t="s">
        <v>463</v>
      </c>
      <c r="J113" s="135" t="s">
        <v>464</v>
      </c>
      <c r="K113" s="238">
        <v>155.79</v>
      </c>
      <c r="L113" s="155">
        <f>K113</f>
        <v>155.79</v>
      </c>
      <c r="M113" s="241"/>
      <c r="N113" s="242">
        <f t="shared" si="23"/>
        <v>0</v>
      </c>
      <c r="O113" s="243"/>
      <c r="P113" s="244"/>
      <c r="Q113" s="244"/>
      <c r="R113" s="244"/>
      <c r="S113" s="244"/>
      <c r="T113" s="243"/>
      <c r="U113" s="243"/>
      <c r="V113" s="243"/>
      <c r="W113" s="243"/>
      <c r="X113" s="243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243"/>
    </row>
    <row r="114" spans="1:36" ht="24.75">
      <c r="A114" s="236" t="s">
        <v>570</v>
      </c>
      <c r="B114" s="212">
        <v>159</v>
      </c>
      <c r="C114" s="114" t="s">
        <v>345</v>
      </c>
      <c r="D114" s="265">
        <v>794.16899999999998</v>
      </c>
      <c r="E114" s="128">
        <v>1</v>
      </c>
      <c r="F114" s="237" t="s">
        <v>393</v>
      </c>
      <c r="G114" s="239" t="s">
        <v>561</v>
      </c>
      <c r="H114" s="240">
        <v>7541399</v>
      </c>
      <c r="I114" s="183" t="s">
        <v>465</v>
      </c>
      <c r="J114" s="135" t="s">
        <v>466</v>
      </c>
      <c r="K114" s="267">
        <v>794.16899999999998</v>
      </c>
      <c r="L114" s="155">
        <v>0</v>
      </c>
      <c r="M114" s="241"/>
      <c r="N114" s="242">
        <f t="shared" si="23"/>
        <v>794.16899999999998</v>
      </c>
      <c r="O114" s="243"/>
      <c r="P114" s="244"/>
      <c r="Q114" s="244"/>
      <c r="R114" s="244"/>
      <c r="S114" s="244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</row>
    <row r="115" spans="1:36" s="227" customFormat="1" ht="24">
      <c r="A115" s="236" t="s">
        <v>570</v>
      </c>
      <c r="B115" s="212">
        <v>159</v>
      </c>
      <c r="C115" s="246" t="s">
        <v>346</v>
      </c>
      <c r="D115" s="265">
        <v>175.2</v>
      </c>
      <c r="E115" s="128">
        <v>1</v>
      </c>
      <c r="F115" s="237" t="s">
        <v>394</v>
      </c>
      <c r="G115" s="239" t="s">
        <v>19</v>
      </c>
      <c r="H115" s="240">
        <v>7425133</v>
      </c>
      <c r="I115" s="183" t="s">
        <v>467</v>
      </c>
      <c r="J115" s="135" t="s">
        <v>425</v>
      </c>
      <c r="K115" s="238">
        <v>175.2</v>
      </c>
      <c r="L115" s="155">
        <v>0</v>
      </c>
      <c r="M115" s="241"/>
      <c r="N115" s="242">
        <f t="shared" si="23"/>
        <v>175.2</v>
      </c>
      <c r="O115" s="243"/>
      <c r="P115" s="244"/>
      <c r="Q115" s="244"/>
      <c r="R115" s="244"/>
      <c r="S115" s="244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</row>
    <row r="116" spans="1:36" s="227" customFormat="1" ht="24">
      <c r="A116" s="236" t="s">
        <v>570</v>
      </c>
      <c r="B116" s="212">
        <v>159</v>
      </c>
      <c r="C116" s="247" t="s">
        <v>347</v>
      </c>
      <c r="D116" s="265">
        <v>13069.53</v>
      </c>
      <c r="E116" s="128">
        <v>1</v>
      </c>
      <c r="F116" s="137" t="s">
        <v>395</v>
      </c>
      <c r="G116" s="194" t="s">
        <v>562</v>
      </c>
      <c r="H116" s="240">
        <v>7419673</v>
      </c>
      <c r="I116" s="183" t="s">
        <v>468</v>
      </c>
      <c r="J116" s="135" t="s">
        <v>426</v>
      </c>
      <c r="K116" s="238">
        <v>13715.91</v>
      </c>
      <c r="L116" s="266">
        <f>7900.068+5169.461</f>
        <v>13069.529</v>
      </c>
      <c r="M116" s="241"/>
      <c r="N116" s="242">
        <f t="shared" si="23"/>
        <v>646.3809999999994</v>
      </c>
      <c r="O116" s="243"/>
      <c r="P116" s="244"/>
      <c r="Q116" s="244"/>
      <c r="R116" s="244"/>
      <c r="S116" s="244"/>
      <c r="T116" s="243"/>
      <c r="U116" s="243"/>
      <c r="V116" s="243"/>
      <c r="W116" s="243"/>
      <c r="X116" s="243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</row>
    <row r="117" spans="1:36" s="227" customFormat="1" ht="24">
      <c r="A117" s="236" t="s">
        <v>570</v>
      </c>
      <c r="B117" s="212">
        <v>159</v>
      </c>
      <c r="C117" s="247" t="s">
        <v>348</v>
      </c>
      <c r="D117" s="265">
        <v>12264.69</v>
      </c>
      <c r="E117" s="128">
        <v>1</v>
      </c>
      <c r="F117" s="137" t="s">
        <v>395</v>
      </c>
      <c r="G117" s="194" t="s">
        <v>562</v>
      </c>
      <c r="H117" s="240">
        <v>7553343</v>
      </c>
      <c r="I117" s="183" t="s">
        <v>469</v>
      </c>
      <c r="J117" s="135" t="s">
        <v>427</v>
      </c>
      <c r="K117" s="265">
        <v>12428.85</v>
      </c>
      <c r="L117" s="155">
        <v>0</v>
      </c>
      <c r="M117" s="241"/>
      <c r="N117" s="242">
        <f t="shared" si="23"/>
        <v>12428.85</v>
      </c>
      <c r="O117" s="243"/>
      <c r="P117" s="244"/>
      <c r="Q117" s="244"/>
      <c r="R117" s="244"/>
      <c r="S117" s="244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</row>
    <row r="118" spans="1:36" ht="24">
      <c r="A118" s="236" t="s">
        <v>570</v>
      </c>
      <c r="B118" s="212">
        <v>159</v>
      </c>
      <c r="C118" s="247" t="s">
        <v>348</v>
      </c>
      <c r="D118" s="265">
        <v>31788.989000000001</v>
      </c>
      <c r="E118" s="128">
        <v>1</v>
      </c>
      <c r="F118" s="137" t="s">
        <v>395</v>
      </c>
      <c r="G118" s="194" t="s">
        <v>560</v>
      </c>
      <c r="H118" s="240">
        <v>7736528</v>
      </c>
      <c r="I118" s="183" t="s">
        <v>470</v>
      </c>
      <c r="J118" s="135" t="s">
        <v>428</v>
      </c>
      <c r="K118" s="238"/>
      <c r="L118" s="155">
        <v>0</v>
      </c>
      <c r="M118" s="241"/>
      <c r="N118" s="242">
        <f t="shared" si="23"/>
        <v>0</v>
      </c>
      <c r="O118" s="243">
        <v>7494360</v>
      </c>
      <c r="P118" s="244"/>
      <c r="Q118" s="244"/>
      <c r="R118" s="244">
        <f>8599.68-7494.36</f>
        <v>1105.3200000000006</v>
      </c>
      <c r="S118" s="244"/>
      <c r="T118" s="243"/>
      <c r="U118" s="243"/>
      <c r="V118" s="243"/>
      <c r="W118" s="243"/>
      <c r="X118" s="243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</row>
    <row r="119" spans="1:36" s="227" customFormat="1" ht="24">
      <c r="A119" s="236" t="s">
        <v>570</v>
      </c>
      <c r="B119" s="212">
        <v>159</v>
      </c>
      <c r="C119" s="247" t="s">
        <v>348</v>
      </c>
      <c r="D119" s="265">
        <v>5262.24</v>
      </c>
      <c r="E119" s="128">
        <v>1</v>
      </c>
      <c r="F119" s="137" t="s">
        <v>395</v>
      </c>
      <c r="G119" s="194" t="s">
        <v>560</v>
      </c>
      <c r="H119" s="240">
        <v>7605469</v>
      </c>
      <c r="I119" s="183" t="s">
        <v>471</v>
      </c>
      <c r="J119" s="135" t="s">
        <v>429</v>
      </c>
      <c r="K119" s="238"/>
      <c r="L119" s="155">
        <v>0</v>
      </c>
      <c r="M119" s="241"/>
      <c r="N119" s="242">
        <f t="shared" si="23"/>
        <v>0</v>
      </c>
      <c r="O119" s="243"/>
      <c r="P119" s="244"/>
      <c r="Q119" s="244"/>
      <c r="R119" s="244"/>
      <c r="S119" s="244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</row>
    <row r="120" spans="1:36" s="227" customFormat="1" ht="36">
      <c r="A120" s="236" t="s">
        <v>570</v>
      </c>
      <c r="B120" s="212">
        <v>159</v>
      </c>
      <c r="C120" s="247" t="s">
        <v>349</v>
      </c>
      <c r="D120" s="265">
        <v>6564.8450000000003</v>
      </c>
      <c r="E120" s="128">
        <v>1</v>
      </c>
      <c r="F120" s="137" t="s">
        <v>395</v>
      </c>
      <c r="G120" s="194" t="s">
        <v>560</v>
      </c>
      <c r="H120" s="240">
        <v>7740572</v>
      </c>
      <c r="I120" s="183" t="s">
        <v>472</v>
      </c>
      <c r="J120" s="135" t="s">
        <v>430</v>
      </c>
      <c r="K120" s="238"/>
      <c r="L120" s="155">
        <v>0</v>
      </c>
      <c r="M120" s="241"/>
      <c r="N120" s="242">
        <f t="shared" si="23"/>
        <v>0</v>
      </c>
      <c r="O120" s="243"/>
      <c r="P120" s="244"/>
      <c r="Q120" s="244"/>
      <c r="R120" s="244"/>
      <c r="S120" s="244"/>
      <c r="T120" s="243"/>
      <c r="U120" s="243"/>
      <c r="V120" s="243"/>
      <c r="W120" s="243"/>
      <c r="X120" s="243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</row>
    <row r="121" spans="1:36" s="227" customFormat="1">
      <c r="A121" s="236" t="s">
        <v>570</v>
      </c>
      <c r="B121" s="212">
        <v>159</v>
      </c>
      <c r="C121" s="248" t="s">
        <v>350</v>
      </c>
      <c r="D121" s="265">
        <v>88.888000000000005</v>
      </c>
      <c r="E121" s="128">
        <v>1</v>
      </c>
      <c r="F121" s="249" t="s">
        <v>396</v>
      </c>
      <c r="G121" s="239" t="s">
        <v>19</v>
      </c>
      <c r="H121" s="240"/>
      <c r="I121" s="183" t="s">
        <v>473</v>
      </c>
      <c r="J121" s="135" t="s">
        <v>431</v>
      </c>
      <c r="K121" s="238"/>
      <c r="L121" s="155">
        <v>0</v>
      </c>
      <c r="M121" s="241"/>
      <c r="N121" s="242">
        <f t="shared" si="23"/>
        <v>0</v>
      </c>
      <c r="O121" s="243"/>
      <c r="P121" s="244"/>
      <c r="Q121" s="244"/>
      <c r="R121" s="244"/>
      <c r="S121" s="244"/>
      <c r="T121" s="243"/>
      <c r="U121" s="243"/>
      <c r="V121" s="243"/>
      <c r="W121" s="243"/>
      <c r="X121" s="243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</row>
    <row r="122" spans="1:36" s="227" customFormat="1">
      <c r="A122" s="236" t="s">
        <v>570</v>
      </c>
      <c r="B122" s="212">
        <v>159</v>
      </c>
      <c r="C122" s="248" t="s">
        <v>351</v>
      </c>
      <c r="D122" s="265">
        <v>85</v>
      </c>
      <c r="E122" s="128">
        <v>1</v>
      </c>
      <c r="F122" s="249" t="s">
        <v>397</v>
      </c>
      <c r="G122" s="239" t="s">
        <v>19</v>
      </c>
      <c r="H122" s="240"/>
      <c r="I122" s="183" t="s">
        <v>474</v>
      </c>
      <c r="J122" s="135" t="s">
        <v>432</v>
      </c>
      <c r="K122" s="238"/>
      <c r="L122" s="155">
        <v>0</v>
      </c>
      <c r="M122" s="241"/>
      <c r="N122" s="242">
        <f t="shared" si="23"/>
        <v>0</v>
      </c>
      <c r="O122" s="243"/>
      <c r="P122" s="244"/>
      <c r="Q122" s="244"/>
      <c r="R122" s="244"/>
      <c r="S122" s="244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</row>
    <row r="123" spans="1:36" ht="24.75">
      <c r="A123" s="221" t="s">
        <v>570</v>
      </c>
      <c r="B123" s="81">
        <v>159</v>
      </c>
      <c r="C123" s="116" t="s">
        <v>352</v>
      </c>
      <c r="D123" s="265">
        <v>302</v>
      </c>
      <c r="E123" s="18">
        <v>1</v>
      </c>
      <c r="F123" s="139" t="s">
        <v>398</v>
      </c>
      <c r="G123" s="194" t="s">
        <v>561</v>
      </c>
      <c r="H123" s="202">
        <v>7567491</v>
      </c>
      <c r="I123" s="161" t="s">
        <v>475</v>
      </c>
      <c r="J123" s="135" t="s">
        <v>476</v>
      </c>
      <c r="K123" s="265">
        <v>302</v>
      </c>
      <c r="L123" s="155">
        <v>0</v>
      </c>
      <c r="M123" s="13"/>
      <c r="N123" s="211">
        <f t="shared" si="23"/>
        <v>302</v>
      </c>
      <c r="P123" s="51"/>
      <c r="Q123" s="51"/>
      <c r="R123" s="51"/>
      <c r="S123" s="51"/>
    </row>
    <row r="124" spans="1:36" ht="24.75">
      <c r="A124" s="221" t="s">
        <v>570</v>
      </c>
      <c r="B124" s="81">
        <v>159</v>
      </c>
      <c r="C124" s="115" t="s">
        <v>353</v>
      </c>
      <c r="D124" s="265">
        <v>195</v>
      </c>
      <c r="E124" s="18">
        <v>1</v>
      </c>
      <c r="F124" s="140" t="s">
        <v>399</v>
      </c>
      <c r="G124" s="193" t="s">
        <v>561</v>
      </c>
      <c r="H124" s="202">
        <v>7545430</v>
      </c>
      <c r="I124" s="161" t="s">
        <v>477</v>
      </c>
      <c r="J124" s="135" t="s">
        <v>433</v>
      </c>
      <c r="K124" s="238">
        <f>D124</f>
        <v>195</v>
      </c>
      <c r="L124" s="155">
        <v>0</v>
      </c>
      <c r="M124" s="13"/>
      <c r="N124" s="211">
        <f t="shared" si="23"/>
        <v>195</v>
      </c>
      <c r="P124" s="51"/>
      <c r="Q124" s="51"/>
      <c r="R124" s="51"/>
      <c r="S124" s="51"/>
    </row>
    <row r="125" spans="1:36">
      <c r="A125" s="221" t="s">
        <v>570</v>
      </c>
      <c r="B125" s="81">
        <v>159</v>
      </c>
      <c r="C125" s="115" t="s">
        <v>354</v>
      </c>
      <c r="D125" s="265">
        <v>399</v>
      </c>
      <c r="E125" s="18">
        <v>1</v>
      </c>
      <c r="F125" s="139" t="s">
        <v>400</v>
      </c>
      <c r="G125" s="193" t="s">
        <v>19</v>
      </c>
      <c r="H125" s="202">
        <v>7447692</v>
      </c>
      <c r="I125" s="161" t="s">
        <v>502</v>
      </c>
      <c r="J125" s="135" t="s">
        <v>434</v>
      </c>
      <c r="K125" s="238">
        <f t="shared" ref="K125:K126" si="24">D125</f>
        <v>399</v>
      </c>
      <c r="L125" s="155">
        <v>33.25</v>
      </c>
      <c r="M125" s="13"/>
      <c r="N125" s="211">
        <f t="shared" si="23"/>
        <v>365.75</v>
      </c>
      <c r="P125" s="51"/>
      <c r="Q125" s="51"/>
      <c r="R125" s="51"/>
      <c r="S125" s="51"/>
    </row>
    <row r="126" spans="1:36">
      <c r="A126" s="221" t="s">
        <v>570</v>
      </c>
      <c r="B126" s="81">
        <v>159</v>
      </c>
      <c r="C126" s="115" t="s">
        <v>355</v>
      </c>
      <c r="D126" s="265">
        <v>100.5</v>
      </c>
      <c r="E126" s="18">
        <v>1</v>
      </c>
      <c r="F126" s="139" t="s">
        <v>401</v>
      </c>
      <c r="G126" s="193" t="s">
        <v>19</v>
      </c>
      <c r="H126" s="202">
        <v>7443501</v>
      </c>
      <c r="I126" s="161" t="s">
        <v>500</v>
      </c>
      <c r="J126" s="135" t="s">
        <v>435</v>
      </c>
      <c r="K126" s="238">
        <f t="shared" si="24"/>
        <v>100.5</v>
      </c>
      <c r="L126" s="155">
        <v>0</v>
      </c>
      <c r="M126" s="13"/>
      <c r="N126" s="211">
        <f t="shared" si="23"/>
        <v>100.5</v>
      </c>
      <c r="P126" s="51"/>
      <c r="Q126" s="51"/>
      <c r="R126" s="51"/>
      <c r="S126" s="51"/>
    </row>
    <row r="127" spans="1:36">
      <c r="A127" s="221" t="s">
        <v>570</v>
      </c>
      <c r="B127" s="81">
        <v>159</v>
      </c>
      <c r="C127" s="115" t="s">
        <v>356</v>
      </c>
      <c r="D127" s="265">
        <v>43.527000000000001</v>
      </c>
      <c r="E127" s="18">
        <v>1</v>
      </c>
      <c r="F127" s="139" t="s">
        <v>402</v>
      </c>
      <c r="G127" s="193" t="s">
        <v>19</v>
      </c>
      <c r="H127" s="202">
        <v>7443512</v>
      </c>
      <c r="I127" s="161" t="s">
        <v>499</v>
      </c>
      <c r="J127" s="135" t="s">
        <v>436</v>
      </c>
      <c r="K127" s="238">
        <v>159.6</v>
      </c>
      <c r="L127" s="266">
        <v>14.507999999999999</v>
      </c>
      <c r="M127" s="13"/>
      <c r="N127" s="211">
        <f t="shared" si="23"/>
        <v>145.09199999999998</v>
      </c>
      <c r="P127" s="51"/>
      <c r="Q127" s="51"/>
      <c r="R127" s="51"/>
      <c r="S127" s="51"/>
    </row>
    <row r="128" spans="1:36" ht="24">
      <c r="A128" s="221" t="s">
        <v>570</v>
      </c>
      <c r="B128" s="81">
        <v>159</v>
      </c>
      <c r="C128" s="115" t="s">
        <v>356</v>
      </c>
      <c r="D128" s="265">
        <v>98.661000000000001</v>
      </c>
      <c r="E128" s="18">
        <v>1</v>
      </c>
      <c r="F128" s="138" t="s">
        <v>403</v>
      </c>
      <c r="G128" s="193" t="s">
        <v>19</v>
      </c>
      <c r="H128" s="202">
        <v>7783823</v>
      </c>
      <c r="I128" s="161" t="s">
        <v>478</v>
      </c>
      <c r="J128" s="135" t="s">
        <v>479</v>
      </c>
      <c r="K128" s="238"/>
      <c r="L128" s="155">
        <v>0</v>
      </c>
      <c r="M128" s="13"/>
      <c r="N128" s="211">
        <f t="shared" si="23"/>
        <v>0</v>
      </c>
      <c r="P128" s="51"/>
      <c r="Q128" s="51"/>
      <c r="R128" s="51"/>
      <c r="S128" s="51"/>
    </row>
    <row r="129" spans="1:19" ht="36">
      <c r="A129" s="221" t="s">
        <v>570</v>
      </c>
      <c r="B129" s="81">
        <v>159</v>
      </c>
      <c r="C129" s="117" t="s">
        <v>357</v>
      </c>
      <c r="D129" s="265">
        <v>47.999000000000002</v>
      </c>
      <c r="E129" s="18">
        <v>1</v>
      </c>
      <c r="F129" s="139" t="s">
        <v>404</v>
      </c>
      <c r="G129" s="193" t="s">
        <v>19</v>
      </c>
      <c r="H129" s="202"/>
      <c r="I129" s="161" t="s">
        <v>498</v>
      </c>
      <c r="J129" s="147" t="s">
        <v>437</v>
      </c>
      <c r="K129" s="238"/>
      <c r="L129" s="155">
        <v>0</v>
      </c>
      <c r="M129" s="13"/>
      <c r="N129" s="211">
        <f t="shared" si="23"/>
        <v>0</v>
      </c>
      <c r="P129" s="51"/>
      <c r="Q129" s="51"/>
      <c r="R129" s="51"/>
      <c r="S129" s="51"/>
    </row>
    <row r="130" spans="1:19">
      <c r="A130" s="221" t="s">
        <v>570</v>
      </c>
      <c r="B130" s="81">
        <v>159</v>
      </c>
      <c r="C130" s="120" t="s">
        <v>358</v>
      </c>
      <c r="D130" s="264">
        <v>299.99799999999999</v>
      </c>
      <c r="E130" s="18">
        <v>1</v>
      </c>
      <c r="F130" s="141" t="s">
        <v>405</v>
      </c>
      <c r="G130" s="193" t="s">
        <v>19</v>
      </c>
      <c r="H130" s="203">
        <v>7472876</v>
      </c>
      <c r="I130" s="161" t="s">
        <v>486</v>
      </c>
      <c r="J130" s="147" t="s">
        <v>438</v>
      </c>
      <c r="K130" s="238">
        <f>D130</f>
        <v>299.99799999999999</v>
      </c>
      <c r="L130" s="155">
        <v>27</v>
      </c>
      <c r="M130" s="121"/>
      <c r="N130" s="211">
        <f>K130-L130</f>
        <v>272.99799999999999</v>
      </c>
      <c r="P130" s="51"/>
      <c r="Q130" s="51"/>
      <c r="R130" s="51"/>
      <c r="S130" s="51"/>
    </row>
    <row r="131" spans="1:19" ht="24">
      <c r="A131" s="221" t="s">
        <v>570</v>
      </c>
      <c r="B131" s="81">
        <v>159</v>
      </c>
      <c r="C131" s="122" t="s">
        <v>359</v>
      </c>
      <c r="D131" s="264">
        <v>102.3</v>
      </c>
      <c r="E131" s="18">
        <v>1</v>
      </c>
      <c r="F131" s="139" t="s">
        <v>406</v>
      </c>
      <c r="G131" s="193" t="s">
        <v>19</v>
      </c>
      <c r="H131" s="203"/>
      <c r="I131" s="161" t="s">
        <v>485</v>
      </c>
      <c r="J131" s="135" t="s">
        <v>439</v>
      </c>
      <c r="K131" s="238"/>
      <c r="L131" s="155">
        <v>0</v>
      </c>
      <c r="M131" s="121"/>
      <c r="N131" s="211">
        <f t="shared" si="23"/>
        <v>0</v>
      </c>
      <c r="P131" s="51"/>
      <c r="Q131" s="51"/>
      <c r="R131" s="51"/>
      <c r="S131" s="51"/>
    </row>
    <row r="132" spans="1:19" ht="24">
      <c r="A132" s="221" t="s">
        <v>570</v>
      </c>
      <c r="B132" s="81">
        <v>159</v>
      </c>
      <c r="C132" s="122" t="s">
        <v>360</v>
      </c>
      <c r="D132" s="264">
        <v>29.417000000000002</v>
      </c>
      <c r="E132" s="18">
        <v>1</v>
      </c>
      <c r="F132" s="138" t="s">
        <v>407</v>
      </c>
      <c r="G132" s="193" t="s">
        <v>19</v>
      </c>
      <c r="H132" s="203"/>
      <c r="I132" s="161" t="s">
        <v>480</v>
      </c>
      <c r="J132" s="135" t="s">
        <v>440</v>
      </c>
      <c r="K132" s="238"/>
      <c r="L132" s="155">
        <v>0</v>
      </c>
      <c r="M132" s="121"/>
      <c r="N132" s="211">
        <f t="shared" si="23"/>
        <v>0</v>
      </c>
      <c r="P132" s="51"/>
      <c r="Q132" s="51"/>
      <c r="R132" s="51"/>
      <c r="S132" s="51"/>
    </row>
    <row r="133" spans="1:19" ht="24">
      <c r="A133" s="221" t="s">
        <v>570</v>
      </c>
      <c r="B133" s="81">
        <v>159</v>
      </c>
      <c r="C133" s="122" t="s">
        <v>361</v>
      </c>
      <c r="D133" s="153">
        <v>40</v>
      </c>
      <c r="E133" s="18">
        <v>1</v>
      </c>
      <c r="F133" s="142" t="s">
        <v>408</v>
      </c>
      <c r="G133" s="193" t="s">
        <v>19</v>
      </c>
      <c r="H133" s="203"/>
      <c r="I133" s="161" t="s">
        <v>497</v>
      </c>
      <c r="J133" s="147" t="s">
        <v>441</v>
      </c>
      <c r="K133" s="238"/>
      <c r="L133" s="155">
        <v>0</v>
      </c>
      <c r="M133" s="121"/>
      <c r="N133" s="211">
        <f t="shared" si="23"/>
        <v>0</v>
      </c>
      <c r="P133" s="51"/>
      <c r="Q133" s="51"/>
      <c r="R133" s="51"/>
      <c r="S133" s="51"/>
    </row>
    <row r="134" spans="1:19">
      <c r="A134" s="221" t="s">
        <v>570</v>
      </c>
      <c r="B134" s="81">
        <v>159</v>
      </c>
      <c r="C134" s="122" t="s">
        <v>362</v>
      </c>
      <c r="D134" s="264">
        <v>286</v>
      </c>
      <c r="E134" s="18">
        <v>1</v>
      </c>
      <c r="F134" s="138" t="s">
        <v>409</v>
      </c>
      <c r="G134" s="193" t="s">
        <v>19</v>
      </c>
      <c r="H134" s="203"/>
      <c r="I134" s="161" t="s">
        <v>482</v>
      </c>
      <c r="J134" s="135" t="s">
        <v>442</v>
      </c>
      <c r="K134" s="238"/>
      <c r="L134" s="155">
        <v>0</v>
      </c>
      <c r="M134" s="121"/>
      <c r="N134" s="211">
        <f t="shared" si="23"/>
        <v>0</v>
      </c>
      <c r="P134" s="51"/>
      <c r="Q134" s="51"/>
      <c r="R134" s="51"/>
      <c r="S134" s="51"/>
    </row>
    <row r="135" spans="1:19" ht="24">
      <c r="A135" s="221" t="s">
        <v>570</v>
      </c>
      <c r="B135" s="81">
        <v>159</v>
      </c>
      <c r="C135" s="124" t="s">
        <v>363</v>
      </c>
      <c r="D135" s="264">
        <v>887.57600000000002</v>
      </c>
      <c r="E135" s="18">
        <v>1</v>
      </c>
      <c r="F135" s="138" t="s">
        <v>410</v>
      </c>
      <c r="G135" s="193" t="s">
        <v>19</v>
      </c>
      <c r="H135" s="203"/>
      <c r="I135" s="161" t="s">
        <v>481</v>
      </c>
      <c r="J135" s="135" t="s">
        <v>443</v>
      </c>
      <c r="K135" s="238"/>
      <c r="L135" s="155">
        <v>0</v>
      </c>
      <c r="M135" s="121"/>
      <c r="N135" s="211">
        <f t="shared" si="23"/>
        <v>0</v>
      </c>
      <c r="P135" s="51"/>
      <c r="Q135" s="51"/>
      <c r="R135" s="51"/>
      <c r="S135" s="51"/>
    </row>
    <row r="136" spans="1:19" ht="24">
      <c r="A136" s="221" t="s">
        <v>570</v>
      </c>
      <c r="B136" s="81">
        <v>159</v>
      </c>
      <c r="C136" s="123" t="s">
        <v>364</v>
      </c>
      <c r="D136" s="264">
        <v>157</v>
      </c>
      <c r="E136" s="18">
        <v>1</v>
      </c>
      <c r="F136" s="134" t="s">
        <v>411</v>
      </c>
      <c r="G136" s="193" t="s">
        <v>19</v>
      </c>
      <c r="H136" s="203"/>
      <c r="I136" s="161" t="s">
        <v>483</v>
      </c>
      <c r="J136" s="135" t="s">
        <v>444</v>
      </c>
      <c r="K136" s="238"/>
      <c r="L136" s="155">
        <v>0</v>
      </c>
      <c r="M136" s="121"/>
      <c r="N136" s="211">
        <f t="shared" si="23"/>
        <v>0</v>
      </c>
      <c r="P136" s="51"/>
      <c r="Q136" s="51"/>
      <c r="R136" s="51"/>
      <c r="S136" s="51"/>
    </row>
    <row r="137" spans="1:19" ht="24">
      <c r="A137" s="221" t="s">
        <v>570</v>
      </c>
      <c r="B137" s="81">
        <v>159</v>
      </c>
      <c r="C137" s="119" t="s">
        <v>365</v>
      </c>
      <c r="D137" s="264">
        <v>820</v>
      </c>
      <c r="E137" s="18">
        <v>1</v>
      </c>
      <c r="F137" s="138" t="s">
        <v>412</v>
      </c>
      <c r="G137" s="194" t="s">
        <v>562</v>
      </c>
      <c r="H137" s="203">
        <v>7419678</v>
      </c>
      <c r="I137" s="161" t="s">
        <v>501</v>
      </c>
      <c r="J137" s="135" t="s">
        <v>445</v>
      </c>
      <c r="K137" s="238">
        <f>820</f>
        <v>820</v>
      </c>
      <c r="L137" s="155">
        <v>820</v>
      </c>
      <c r="M137" s="121"/>
      <c r="N137" s="211">
        <f t="shared" si="23"/>
        <v>0</v>
      </c>
      <c r="P137" s="51"/>
      <c r="Q137" s="51"/>
      <c r="R137" s="51"/>
      <c r="S137" s="51"/>
    </row>
    <row r="138" spans="1:19" s="243" customFormat="1" ht="24.75">
      <c r="A138" s="236" t="s">
        <v>570</v>
      </c>
      <c r="B138" s="212">
        <v>159</v>
      </c>
      <c r="C138" s="251" t="s">
        <v>365</v>
      </c>
      <c r="D138" s="264">
        <v>4926.88</v>
      </c>
      <c r="E138" s="128">
        <v>1</v>
      </c>
      <c r="F138" s="252" t="s">
        <v>413</v>
      </c>
      <c r="G138" s="194" t="s">
        <v>561</v>
      </c>
      <c r="H138" s="253">
        <v>7545432</v>
      </c>
      <c r="I138" s="183" t="s">
        <v>484</v>
      </c>
      <c r="J138" s="135" t="s">
        <v>446</v>
      </c>
      <c r="K138" s="238">
        <v>4926.88</v>
      </c>
      <c r="L138" s="155">
        <v>0</v>
      </c>
      <c r="M138" s="180"/>
      <c r="N138" s="242">
        <f t="shared" si="23"/>
        <v>4926.88</v>
      </c>
      <c r="P138" s="244"/>
      <c r="Q138" s="244"/>
      <c r="R138" s="244"/>
      <c r="S138" s="244"/>
    </row>
    <row r="139" spans="1:19" ht="36.75" customHeight="1">
      <c r="A139" s="221" t="s">
        <v>570</v>
      </c>
      <c r="B139" s="81">
        <v>159</v>
      </c>
      <c r="C139" s="119" t="s">
        <v>366</v>
      </c>
      <c r="D139" s="264">
        <v>98.85</v>
      </c>
      <c r="E139" s="18">
        <v>1</v>
      </c>
      <c r="F139" s="143" t="s">
        <v>414</v>
      </c>
      <c r="G139" s="194" t="s">
        <v>562</v>
      </c>
      <c r="H139" s="203"/>
      <c r="I139" s="161" t="s">
        <v>488</v>
      </c>
      <c r="J139" s="135" t="s">
        <v>447</v>
      </c>
      <c r="K139" s="238"/>
      <c r="L139" s="155">
        <v>0</v>
      </c>
      <c r="M139" s="121"/>
      <c r="N139" s="211">
        <f t="shared" si="23"/>
        <v>0</v>
      </c>
      <c r="P139" s="51"/>
      <c r="Q139" s="51"/>
      <c r="R139" s="51">
        <f>1105+384+151</f>
        <v>1640</v>
      </c>
      <c r="S139" s="51"/>
    </row>
    <row r="140" spans="1:19" ht="60">
      <c r="A140" s="221" t="s">
        <v>570</v>
      </c>
      <c r="B140" s="81">
        <v>159</v>
      </c>
      <c r="C140" s="119" t="s">
        <v>367</v>
      </c>
      <c r="D140" s="264">
        <v>1422</v>
      </c>
      <c r="E140" s="18">
        <v>1</v>
      </c>
      <c r="F140" s="136" t="s">
        <v>415</v>
      </c>
      <c r="G140" s="193" t="s">
        <v>19</v>
      </c>
      <c r="H140" s="203">
        <v>7691900</v>
      </c>
      <c r="I140" s="161" t="s">
        <v>487</v>
      </c>
      <c r="J140" s="99" t="s">
        <v>448</v>
      </c>
      <c r="K140" s="238"/>
      <c r="L140" s="155">
        <v>0</v>
      </c>
      <c r="M140" s="121"/>
      <c r="N140" s="211">
        <f t="shared" si="23"/>
        <v>0</v>
      </c>
      <c r="P140" s="51"/>
      <c r="Q140" s="51"/>
      <c r="R140" s="51"/>
      <c r="S140" s="51"/>
    </row>
    <row r="141" spans="1:19" ht="24">
      <c r="A141" s="221" t="s">
        <v>570</v>
      </c>
      <c r="B141" s="81">
        <v>159</v>
      </c>
      <c r="C141" s="119" t="s">
        <v>368</v>
      </c>
      <c r="D141" s="264">
        <v>300</v>
      </c>
      <c r="E141" s="18">
        <v>1</v>
      </c>
      <c r="F141" s="136" t="s">
        <v>416</v>
      </c>
      <c r="G141" s="193" t="s">
        <v>19</v>
      </c>
      <c r="H141" s="203">
        <v>7691837</v>
      </c>
      <c r="I141" s="161" t="s">
        <v>489</v>
      </c>
      <c r="J141" s="99" t="s">
        <v>449</v>
      </c>
      <c r="K141" s="238"/>
      <c r="L141" s="155">
        <v>0</v>
      </c>
      <c r="M141" s="121"/>
      <c r="N141" s="211">
        <f t="shared" si="23"/>
        <v>0</v>
      </c>
      <c r="P141" s="51"/>
      <c r="Q141" s="51"/>
      <c r="R141" s="51">
        <f>84631-84246.02</f>
        <v>384.97999999999593</v>
      </c>
      <c r="S141" s="51"/>
    </row>
    <row r="142" spans="1:19" ht="24">
      <c r="A142" s="221" t="s">
        <v>570</v>
      </c>
      <c r="B142" s="81">
        <v>159</v>
      </c>
      <c r="C142" s="119" t="s">
        <v>369</v>
      </c>
      <c r="D142" s="264">
        <v>35</v>
      </c>
      <c r="E142" s="18">
        <v>1</v>
      </c>
      <c r="F142" s="136" t="s">
        <v>417</v>
      </c>
      <c r="G142" s="193" t="s">
        <v>19</v>
      </c>
      <c r="H142" s="203"/>
      <c r="I142" s="161" t="s">
        <v>496</v>
      </c>
      <c r="J142" s="135" t="s">
        <v>450</v>
      </c>
      <c r="K142" s="238"/>
      <c r="L142" s="155">
        <v>0</v>
      </c>
      <c r="M142" s="121"/>
      <c r="N142" s="211">
        <f t="shared" si="23"/>
        <v>0</v>
      </c>
      <c r="P142" s="51"/>
      <c r="Q142" s="51"/>
      <c r="R142" s="51"/>
      <c r="S142" s="51"/>
    </row>
    <row r="143" spans="1:19">
      <c r="A143" s="221" t="s">
        <v>570</v>
      </c>
      <c r="B143" s="81">
        <v>159</v>
      </c>
      <c r="C143" s="119" t="s">
        <v>370</v>
      </c>
      <c r="D143" s="264">
        <v>100.8</v>
      </c>
      <c r="E143" s="18">
        <v>1</v>
      </c>
      <c r="F143" s="136" t="s">
        <v>418</v>
      </c>
      <c r="G143" s="193" t="s">
        <v>19</v>
      </c>
      <c r="H143" s="203"/>
      <c r="I143" s="161" t="s">
        <v>490</v>
      </c>
      <c r="J143" s="135" t="s">
        <v>451</v>
      </c>
      <c r="K143" s="238"/>
      <c r="L143" s="155">
        <v>0</v>
      </c>
      <c r="M143" s="121"/>
      <c r="N143" s="211">
        <f t="shared" si="23"/>
        <v>0</v>
      </c>
      <c r="P143" s="51"/>
      <c r="Q143" s="51"/>
      <c r="R143" s="51"/>
      <c r="S143" s="51"/>
    </row>
    <row r="144" spans="1:19" ht="24">
      <c r="A144" s="221" t="s">
        <v>576</v>
      </c>
      <c r="B144" s="81">
        <v>159</v>
      </c>
      <c r="C144" s="119" t="s">
        <v>581</v>
      </c>
      <c r="D144" s="264">
        <v>400</v>
      </c>
      <c r="E144" s="18"/>
      <c r="F144" s="144" t="s">
        <v>582</v>
      </c>
      <c r="G144" s="194" t="s">
        <v>562</v>
      </c>
      <c r="H144" s="203"/>
      <c r="I144" s="161" t="s">
        <v>583</v>
      </c>
      <c r="J144" s="135" t="s">
        <v>584</v>
      </c>
      <c r="K144" s="238"/>
      <c r="L144" s="155">
        <v>0</v>
      </c>
      <c r="M144" s="121"/>
      <c r="N144" s="211"/>
      <c r="P144" s="51"/>
      <c r="Q144" s="51"/>
      <c r="R144" s="51"/>
      <c r="S144" s="51"/>
    </row>
    <row r="145" spans="1:51" ht="36">
      <c r="A145" s="221" t="s">
        <v>570</v>
      </c>
      <c r="B145" s="81">
        <v>159</v>
      </c>
      <c r="C145" s="119" t="s">
        <v>371</v>
      </c>
      <c r="D145" s="264">
        <v>223.45599999999999</v>
      </c>
      <c r="E145" s="18">
        <v>1</v>
      </c>
      <c r="F145" s="144" t="s">
        <v>419</v>
      </c>
      <c r="G145" s="193" t="s">
        <v>19</v>
      </c>
      <c r="H145" s="203"/>
      <c r="I145" s="161" t="s">
        <v>492</v>
      </c>
      <c r="J145" s="135" t="s">
        <v>452</v>
      </c>
      <c r="K145" s="238"/>
      <c r="L145" s="155">
        <v>0</v>
      </c>
      <c r="M145" s="121"/>
      <c r="N145" s="211">
        <f t="shared" si="23"/>
        <v>0</v>
      </c>
      <c r="P145" s="51"/>
      <c r="Q145" s="51"/>
      <c r="R145" s="51"/>
      <c r="S145" s="51"/>
    </row>
    <row r="146" spans="1:51">
      <c r="A146" s="221" t="s">
        <v>570</v>
      </c>
      <c r="B146" s="81">
        <v>159</v>
      </c>
      <c r="C146" s="119" t="s">
        <v>372</v>
      </c>
      <c r="D146" s="263">
        <v>749.28</v>
      </c>
      <c r="E146" s="18">
        <v>1</v>
      </c>
      <c r="F146" s="144" t="s">
        <v>420</v>
      </c>
      <c r="G146" s="193" t="s">
        <v>19</v>
      </c>
      <c r="H146" s="204">
        <v>7695419</v>
      </c>
      <c r="I146" s="161" t="s">
        <v>493</v>
      </c>
      <c r="J146" s="135" t="s">
        <v>453</v>
      </c>
      <c r="K146" s="238"/>
      <c r="L146" s="155">
        <v>0</v>
      </c>
      <c r="M146" s="121"/>
      <c r="N146" s="211">
        <f t="shared" si="23"/>
        <v>0</v>
      </c>
      <c r="P146" s="51"/>
      <c r="Q146" s="51"/>
      <c r="R146" s="51">
        <f>84126.02+80+40</f>
        <v>84246.02</v>
      </c>
      <c r="S146" s="51"/>
    </row>
    <row r="147" spans="1:51" ht="24">
      <c r="A147" s="221" t="s">
        <v>570</v>
      </c>
      <c r="B147" s="81">
        <v>159</v>
      </c>
      <c r="C147" s="119" t="s">
        <v>373</v>
      </c>
      <c r="D147" s="263">
        <v>940</v>
      </c>
      <c r="E147" s="18">
        <v>1</v>
      </c>
      <c r="F147" s="136" t="s">
        <v>421</v>
      </c>
      <c r="G147" s="193" t="s">
        <v>19</v>
      </c>
      <c r="H147" s="204">
        <v>7581228</v>
      </c>
      <c r="I147" s="161" t="s">
        <v>491</v>
      </c>
      <c r="J147" s="135" t="s">
        <v>454</v>
      </c>
      <c r="K147" s="265">
        <v>940</v>
      </c>
      <c r="L147" s="155">
        <v>0</v>
      </c>
      <c r="M147" s="121"/>
      <c r="N147" s="211">
        <f t="shared" si="23"/>
        <v>940</v>
      </c>
      <c r="P147" s="51"/>
      <c r="Q147" s="51"/>
      <c r="R147" s="51"/>
      <c r="S147" s="51"/>
    </row>
    <row r="148" spans="1:51" ht="24">
      <c r="A148" s="221" t="s">
        <v>570</v>
      </c>
      <c r="B148" s="81">
        <v>159</v>
      </c>
      <c r="C148" s="119" t="s">
        <v>374</v>
      </c>
      <c r="D148" s="263">
        <v>137.80000000000001</v>
      </c>
      <c r="E148" s="18">
        <v>1</v>
      </c>
      <c r="F148" s="136" t="s">
        <v>422</v>
      </c>
      <c r="G148" s="193" t="s">
        <v>19</v>
      </c>
      <c r="H148" s="204"/>
      <c r="I148" s="161" t="s">
        <v>494</v>
      </c>
      <c r="J148" s="135" t="s">
        <v>455</v>
      </c>
      <c r="K148" s="238"/>
      <c r="L148" s="155">
        <v>0</v>
      </c>
      <c r="M148" s="121"/>
      <c r="N148" s="211">
        <f t="shared" si="23"/>
        <v>0</v>
      </c>
      <c r="P148" s="51"/>
      <c r="Q148" s="51"/>
      <c r="R148" s="51"/>
      <c r="S148" s="51"/>
    </row>
    <row r="149" spans="1:51" ht="24">
      <c r="A149" s="221" t="s">
        <v>570</v>
      </c>
      <c r="B149" s="81">
        <v>159</v>
      </c>
      <c r="C149" s="119" t="s">
        <v>375</v>
      </c>
      <c r="D149" s="263">
        <v>30.13</v>
      </c>
      <c r="E149" s="18">
        <v>1</v>
      </c>
      <c r="F149" s="145" t="s">
        <v>423</v>
      </c>
      <c r="G149" s="193" t="s">
        <v>19</v>
      </c>
      <c r="H149" s="204">
        <v>7758743</v>
      </c>
      <c r="I149" s="161" t="s">
        <v>495</v>
      </c>
      <c r="J149" s="135" t="s">
        <v>456</v>
      </c>
      <c r="K149" s="238"/>
      <c r="L149" s="155">
        <v>0</v>
      </c>
      <c r="M149" s="121"/>
      <c r="N149" s="211">
        <f t="shared" si="23"/>
        <v>0</v>
      </c>
      <c r="P149" s="186"/>
      <c r="Q149" s="51"/>
      <c r="R149" s="51">
        <f>67015.967+17110.054</f>
        <v>84126.021000000008</v>
      </c>
      <c r="S149" s="51"/>
    </row>
    <row r="150" spans="1:51" s="243" customFormat="1" ht="48">
      <c r="A150" s="236" t="s">
        <v>570</v>
      </c>
      <c r="B150" s="212">
        <v>159</v>
      </c>
      <c r="C150" s="251" t="s">
        <v>572</v>
      </c>
      <c r="D150" s="254">
        <v>80</v>
      </c>
      <c r="E150" s="128"/>
      <c r="F150" s="255" t="s">
        <v>573</v>
      </c>
      <c r="G150" s="239" t="s">
        <v>19</v>
      </c>
      <c r="H150" s="192"/>
      <c r="I150" s="183" t="s">
        <v>574</v>
      </c>
      <c r="J150" s="135" t="s">
        <v>575</v>
      </c>
      <c r="K150" s="238"/>
      <c r="L150" s="155">
        <v>0</v>
      </c>
      <c r="M150" s="180"/>
      <c r="N150" s="242"/>
      <c r="P150" s="256"/>
      <c r="Q150" s="244"/>
      <c r="R150" s="244"/>
      <c r="S150" s="244"/>
    </row>
    <row r="151" spans="1:51">
      <c r="A151" s="158"/>
      <c r="B151" s="222"/>
      <c r="C151" s="127" t="s">
        <v>504</v>
      </c>
      <c r="D151" s="156">
        <f>SUM(D111:D150)</f>
        <v>84245.725000000035</v>
      </c>
      <c r="E151" s="154">
        <f>SUM(E111:E149)</f>
        <v>38</v>
      </c>
      <c r="F151" s="125"/>
      <c r="G151" s="201"/>
      <c r="H151" s="126"/>
      <c r="I151" s="216"/>
      <c r="J151" s="125"/>
      <c r="K151" s="156">
        <f>SUM(K111:K150)</f>
        <v>36156.106999999996</v>
      </c>
      <c r="L151" s="156">
        <f>SUM(L111:L149)+L150</f>
        <v>14169.460000000001</v>
      </c>
      <c r="M151" s="156">
        <f t="shared" ref="M151:N151" si="25">SUM(M111:M149)</f>
        <v>0</v>
      </c>
      <c r="N151" s="156">
        <f t="shared" si="25"/>
        <v>21986.647000000001</v>
      </c>
      <c r="P151" s="51"/>
      <c r="Q151" s="51"/>
      <c r="R151" s="51">
        <f>75126.177-75125.87</f>
        <v>0.30700000000069849</v>
      </c>
      <c r="S151" s="51"/>
    </row>
    <row r="152" spans="1:51" ht="24">
      <c r="A152" s="221" t="s">
        <v>570</v>
      </c>
      <c r="B152" s="159">
        <v>161</v>
      </c>
      <c r="C152" s="145" t="s">
        <v>503</v>
      </c>
      <c r="D152" s="159">
        <v>9000</v>
      </c>
      <c r="E152" s="162"/>
      <c r="F152" s="163"/>
      <c r="G152" s="196"/>
      <c r="H152" s="164"/>
      <c r="I152" s="165"/>
      <c r="J152" s="163"/>
      <c r="K152" s="159">
        <v>7932.0349999999999</v>
      </c>
      <c r="L152" s="159">
        <v>7932.0349999999999</v>
      </c>
      <c r="M152" s="121"/>
      <c r="N152" s="81">
        <f>K152-L152</f>
        <v>0</v>
      </c>
      <c r="P152" s="51"/>
      <c r="Q152" s="51"/>
      <c r="R152" s="51"/>
      <c r="S152" s="51"/>
    </row>
    <row r="153" spans="1:51">
      <c r="A153" s="180"/>
      <c r="B153" s="182"/>
      <c r="C153" s="257" t="s">
        <v>505</v>
      </c>
      <c r="D153" s="258">
        <f>D152</f>
        <v>9000</v>
      </c>
      <c r="E153" s="178"/>
      <c r="F153" s="179"/>
      <c r="G153" s="198"/>
      <c r="H153" s="259"/>
      <c r="I153" s="260"/>
      <c r="J153" s="179"/>
      <c r="K153" s="258">
        <f>K152</f>
        <v>7932.0349999999999</v>
      </c>
      <c r="L153" s="258">
        <f>L152</f>
        <v>7932.0349999999999</v>
      </c>
      <c r="M153" s="258">
        <f t="shared" ref="M153:N153" si="26">M152</f>
        <v>0</v>
      </c>
      <c r="N153" s="258">
        <f t="shared" si="26"/>
        <v>0</v>
      </c>
      <c r="O153" s="243"/>
      <c r="P153" s="244"/>
      <c r="Q153" s="244"/>
      <c r="R153" s="244"/>
      <c r="S153" s="244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243"/>
      <c r="AH153" s="243"/>
      <c r="AI153" s="243"/>
      <c r="AJ153" s="243"/>
      <c r="AK153" s="243"/>
      <c r="AL153" s="243"/>
      <c r="AM153" s="243"/>
      <c r="AN153" s="243"/>
      <c r="AO153" s="243"/>
      <c r="AP153" s="243"/>
      <c r="AQ153" s="243"/>
      <c r="AR153" s="243"/>
      <c r="AS153" s="243"/>
      <c r="AT153" s="243"/>
      <c r="AU153" s="243"/>
      <c r="AV153" s="243"/>
      <c r="AW153" s="243"/>
      <c r="AX153" s="243"/>
      <c r="AY153" s="243"/>
    </row>
    <row r="154" spans="1:51" s="227" customFormat="1" ht="24">
      <c r="A154" s="236" t="s">
        <v>570</v>
      </c>
      <c r="B154" s="182">
        <v>163</v>
      </c>
      <c r="C154" s="174" t="s">
        <v>533</v>
      </c>
      <c r="D154" s="182">
        <v>4557.1499999999996</v>
      </c>
      <c r="E154" s="178"/>
      <c r="F154" s="135" t="s">
        <v>395</v>
      </c>
      <c r="G154" s="198" t="s">
        <v>562</v>
      </c>
      <c r="H154" s="192">
        <v>7419676</v>
      </c>
      <c r="I154" s="183" t="s">
        <v>537</v>
      </c>
      <c r="J154" s="135" t="s">
        <v>538</v>
      </c>
      <c r="K154" s="182">
        <v>4400.97</v>
      </c>
      <c r="L154" s="182">
        <v>4400.97</v>
      </c>
      <c r="M154" s="180"/>
      <c r="N154" s="212">
        <f>K154-L154</f>
        <v>0</v>
      </c>
      <c r="O154" s="243"/>
      <c r="P154" s="244"/>
      <c r="Q154" s="244"/>
      <c r="R154" s="244"/>
      <c r="S154" s="244"/>
      <c r="T154" s="243"/>
      <c r="U154" s="243"/>
      <c r="V154" s="243"/>
      <c r="W154" s="243"/>
      <c r="X154" s="243"/>
      <c r="Y154" s="243"/>
      <c r="Z154" s="243"/>
      <c r="AA154" s="243"/>
      <c r="AB154" s="243"/>
      <c r="AC154" s="243"/>
      <c r="AD154" s="243"/>
      <c r="AE154" s="243"/>
      <c r="AF154" s="243"/>
      <c r="AG154" s="243"/>
      <c r="AH154" s="243"/>
      <c r="AI154" s="243"/>
      <c r="AJ154" s="243"/>
      <c r="AK154" s="243"/>
      <c r="AL154" s="243"/>
      <c r="AM154" s="243"/>
      <c r="AN154" s="243"/>
      <c r="AO154" s="243"/>
      <c r="AP154" s="243"/>
      <c r="AQ154" s="243"/>
      <c r="AR154" s="243"/>
      <c r="AS154" s="243"/>
      <c r="AT154" s="243"/>
      <c r="AU154" s="243"/>
      <c r="AV154" s="243"/>
      <c r="AW154" s="243"/>
      <c r="AX154" s="243"/>
      <c r="AY154" s="243"/>
    </row>
    <row r="155" spans="1:51" s="227" customFormat="1" ht="36">
      <c r="A155" s="236" t="s">
        <v>570</v>
      </c>
      <c r="B155" s="182">
        <v>163</v>
      </c>
      <c r="C155" s="174" t="s">
        <v>534</v>
      </c>
      <c r="D155" s="182">
        <v>4089.75</v>
      </c>
      <c r="E155" s="178"/>
      <c r="F155" s="135" t="s">
        <v>395</v>
      </c>
      <c r="G155" s="198" t="s">
        <v>562</v>
      </c>
      <c r="H155" s="192">
        <v>7553345</v>
      </c>
      <c r="I155" s="183" t="s">
        <v>535</v>
      </c>
      <c r="J155" s="135" t="s">
        <v>536</v>
      </c>
      <c r="K155" s="182">
        <v>3958.08</v>
      </c>
      <c r="L155" s="182">
        <v>3958.08</v>
      </c>
      <c r="M155" s="180"/>
      <c r="N155" s="212">
        <f t="shared" ref="N155:N158" si="27">K155-L155</f>
        <v>0</v>
      </c>
      <c r="O155" s="243"/>
      <c r="P155" s="244"/>
      <c r="Q155" s="244"/>
      <c r="R155" s="244"/>
      <c r="S155" s="244"/>
      <c r="T155" s="243"/>
      <c r="U155" s="243"/>
      <c r="V155" s="243"/>
      <c r="W155" s="243"/>
      <c r="X155" s="243"/>
      <c r="Y155" s="243"/>
      <c r="Z155" s="243"/>
      <c r="AA155" s="243"/>
      <c r="AB155" s="243"/>
      <c r="AC155" s="243"/>
      <c r="AD155" s="243"/>
      <c r="AE155" s="243"/>
      <c r="AF155" s="243"/>
      <c r="AG155" s="243"/>
      <c r="AH155" s="243"/>
      <c r="AI155" s="243"/>
      <c r="AJ155" s="243"/>
      <c r="AK155" s="243"/>
      <c r="AL155" s="243"/>
      <c r="AM155" s="243"/>
      <c r="AN155" s="243"/>
      <c r="AO155" s="243"/>
      <c r="AP155" s="243"/>
      <c r="AQ155" s="243"/>
      <c r="AR155" s="243"/>
      <c r="AS155" s="243"/>
      <c r="AT155" s="243"/>
      <c r="AU155" s="243"/>
      <c r="AV155" s="243"/>
      <c r="AW155" s="243"/>
      <c r="AX155" s="243"/>
      <c r="AY155" s="243"/>
    </row>
    <row r="156" spans="1:51" s="227" customFormat="1" ht="36">
      <c r="A156" s="236" t="s">
        <v>570</v>
      </c>
      <c r="B156" s="182">
        <v>163</v>
      </c>
      <c r="C156" s="174" t="s">
        <v>534</v>
      </c>
      <c r="D156" s="182">
        <v>9114.3259999999991</v>
      </c>
      <c r="E156" s="178"/>
      <c r="F156" s="135" t="s">
        <v>395</v>
      </c>
      <c r="G156" s="194" t="s">
        <v>561</v>
      </c>
      <c r="H156" s="261">
        <v>7736527</v>
      </c>
      <c r="I156" s="183" t="s">
        <v>541</v>
      </c>
      <c r="J156" s="135" t="s">
        <v>428</v>
      </c>
      <c r="K156" s="182">
        <f t="shared" ref="K156" si="28">D156</f>
        <v>9114.3259999999991</v>
      </c>
      <c r="L156" s="182">
        <v>7444.77</v>
      </c>
      <c r="M156" s="180"/>
      <c r="N156" s="212">
        <f t="shared" si="27"/>
        <v>1669.5559999999987</v>
      </c>
      <c r="O156" s="243"/>
      <c r="P156" s="244"/>
      <c r="Q156" s="244"/>
      <c r="R156" s="244"/>
      <c r="S156" s="244"/>
      <c r="T156" s="243"/>
      <c r="U156" s="243"/>
      <c r="V156" s="243"/>
      <c r="W156" s="243"/>
      <c r="X156" s="243"/>
      <c r="Y156" s="243"/>
      <c r="Z156" s="243"/>
      <c r="AA156" s="243"/>
      <c r="AB156" s="243"/>
      <c r="AC156" s="243"/>
      <c r="AD156" s="243"/>
      <c r="AE156" s="243"/>
      <c r="AF156" s="243"/>
      <c r="AG156" s="243"/>
      <c r="AH156" s="243"/>
      <c r="AI156" s="243"/>
      <c r="AJ156" s="243"/>
      <c r="AK156" s="243"/>
      <c r="AL156" s="243"/>
      <c r="AM156" s="243"/>
      <c r="AN156" s="243"/>
      <c r="AO156" s="243"/>
      <c r="AP156" s="243"/>
      <c r="AQ156" s="243"/>
      <c r="AR156" s="243"/>
      <c r="AS156" s="243"/>
      <c r="AT156" s="243"/>
      <c r="AU156" s="243"/>
      <c r="AV156" s="243"/>
      <c r="AW156" s="243"/>
      <c r="AX156" s="243"/>
      <c r="AY156" s="243"/>
    </row>
    <row r="157" spans="1:51" ht="36">
      <c r="A157" s="221" t="s">
        <v>570</v>
      </c>
      <c r="B157" s="159">
        <v>163</v>
      </c>
      <c r="C157" s="181" t="s">
        <v>534</v>
      </c>
      <c r="D157" s="182">
        <v>1752.72</v>
      </c>
      <c r="E157" s="178"/>
      <c r="F157" s="135" t="s">
        <v>395</v>
      </c>
      <c r="G157" s="194" t="s">
        <v>561</v>
      </c>
      <c r="H157" s="182">
        <v>7698919</v>
      </c>
      <c r="I157" s="183" t="s">
        <v>539</v>
      </c>
      <c r="J157" s="135" t="s">
        <v>540</v>
      </c>
      <c r="K157" s="182">
        <v>1654.14</v>
      </c>
      <c r="L157" s="182">
        <f>492.95+1161.19</f>
        <v>1654.14</v>
      </c>
      <c r="M157" s="180"/>
      <c r="N157" s="212">
        <f t="shared" si="27"/>
        <v>0</v>
      </c>
      <c r="P157" s="51"/>
      <c r="Q157" s="51"/>
      <c r="R157" s="51"/>
      <c r="S157" s="51"/>
    </row>
    <row r="158" spans="1:51" ht="24">
      <c r="A158" s="221" t="s">
        <v>570</v>
      </c>
      <c r="B158" s="159">
        <v>163</v>
      </c>
      <c r="C158" s="181" t="s">
        <v>546</v>
      </c>
      <c r="D158" s="182">
        <v>13360.054</v>
      </c>
      <c r="E158" s="178"/>
      <c r="F158" s="179"/>
      <c r="G158" s="198"/>
      <c r="H158" s="192"/>
      <c r="I158" s="183"/>
      <c r="J158" s="179"/>
      <c r="K158" s="182">
        <v>13360.054</v>
      </c>
      <c r="L158" s="182">
        <v>12300</v>
      </c>
      <c r="M158" s="180"/>
      <c r="N158" s="212">
        <f t="shared" si="27"/>
        <v>1060.0540000000001</v>
      </c>
      <c r="P158" s="51"/>
      <c r="Q158" s="51"/>
      <c r="R158" s="51"/>
      <c r="S158" s="51"/>
    </row>
    <row r="159" spans="1:51">
      <c r="A159" s="158"/>
      <c r="B159" s="222"/>
      <c r="C159" s="127" t="s">
        <v>531</v>
      </c>
      <c r="D159" s="172">
        <f>D154+D155+D156+D157+D158</f>
        <v>32874</v>
      </c>
      <c r="E159" s="166"/>
      <c r="F159" s="167"/>
      <c r="G159" s="197"/>
      <c r="H159" s="168"/>
      <c r="I159" s="169"/>
      <c r="J159" s="167"/>
      <c r="K159" s="172">
        <f>K158+K157+K156+K155+K154</f>
        <v>32487.57</v>
      </c>
      <c r="L159" s="172">
        <f>L158+L157+L156+L155+L154</f>
        <v>29757.96</v>
      </c>
      <c r="M159" s="172">
        <f t="shared" ref="M159:N159" si="29">M158+M157+M156+M155+M154</f>
        <v>0</v>
      </c>
      <c r="N159" s="172">
        <f t="shared" si="29"/>
        <v>2729.6099999999988</v>
      </c>
      <c r="P159" s="51"/>
      <c r="Q159" s="51"/>
      <c r="R159" s="51"/>
      <c r="S159" s="51"/>
    </row>
    <row r="160" spans="1:51">
      <c r="A160" s="221" t="s">
        <v>570</v>
      </c>
      <c r="B160" s="159">
        <v>169</v>
      </c>
      <c r="C160" s="173" t="s">
        <v>506</v>
      </c>
      <c r="D160" s="159">
        <v>280</v>
      </c>
      <c r="E160" s="159">
        <v>70</v>
      </c>
      <c r="F160" s="217" t="s">
        <v>513</v>
      </c>
      <c r="G160" s="196" t="s">
        <v>19</v>
      </c>
      <c r="H160" s="164"/>
      <c r="I160" s="161" t="s">
        <v>530</v>
      </c>
      <c r="J160" s="135" t="s">
        <v>519</v>
      </c>
      <c r="K160" s="176">
        <v>280</v>
      </c>
      <c r="L160" s="159">
        <v>280</v>
      </c>
      <c r="M160" s="121"/>
      <c r="N160" s="81">
        <f>K160-L160</f>
        <v>0</v>
      </c>
      <c r="O160" s="39"/>
      <c r="P160" s="39"/>
      <c r="Q160" s="39"/>
    </row>
    <row r="161" spans="1:17">
      <c r="A161" s="221" t="s">
        <v>570</v>
      </c>
      <c r="B161" s="159">
        <v>169</v>
      </c>
      <c r="C161" s="174" t="s">
        <v>507</v>
      </c>
      <c r="D161" s="159">
        <v>56.165999999999997</v>
      </c>
      <c r="E161" s="159">
        <v>5</v>
      </c>
      <c r="F161" s="217" t="s">
        <v>514</v>
      </c>
      <c r="G161" s="196" t="s">
        <v>19</v>
      </c>
      <c r="H161" s="164"/>
      <c r="I161" s="161" t="s">
        <v>528</v>
      </c>
      <c r="J161" s="135" t="s">
        <v>520</v>
      </c>
      <c r="K161" s="176">
        <v>56.165999999999997</v>
      </c>
      <c r="L161" s="159">
        <v>56.165999999999997</v>
      </c>
      <c r="M161" s="121"/>
      <c r="N161" s="81">
        <f t="shared" ref="N161:N168" si="30">K161-L161</f>
        <v>0</v>
      </c>
      <c r="O161" s="39"/>
      <c r="P161" s="39"/>
      <c r="Q161" s="39"/>
    </row>
    <row r="162" spans="1:17" ht="24">
      <c r="A162" s="221" t="s">
        <v>570</v>
      </c>
      <c r="B162" s="159">
        <v>169</v>
      </c>
      <c r="C162" s="174" t="s">
        <v>508</v>
      </c>
      <c r="D162" s="159">
        <v>10.8</v>
      </c>
      <c r="E162" s="159">
        <v>20</v>
      </c>
      <c r="F162" s="217" t="s">
        <v>515</v>
      </c>
      <c r="G162" s="196" t="s">
        <v>19</v>
      </c>
      <c r="H162" s="164"/>
      <c r="I162" s="161" t="s">
        <v>527</v>
      </c>
      <c r="J162" s="135" t="s">
        <v>521</v>
      </c>
      <c r="K162" s="176">
        <v>10.8</v>
      </c>
      <c r="L162" s="159">
        <v>10.8</v>
      </c>
      <c r="M162" s="121"/>
      <c r="N162" s="81">
        <f t="shared" si="30"/>
        <v>0</v>
      </c>
      <c r="O162" s="39"/>
      <c r="P162" s="39"/>
      <c r="Q162" s="39"/>
    </row>
    <row r="163" spans="1:17" ht="24">
      <c r="A163" s="221" t="s">
        <v>570</v>
      </c>
      <c r="B163" s="159">
        <v>169</v>
      </c>
      <c r="C163" s="174" t="s">
        <v>509</v>
      </c>
      <c r="D163" s="159">
        <v>36.24</v>
      </c>
      <c r="E163" s="159">
        <v>8</v>
      </c>
      <c r="F163" s="217" t="s">
        <v>516</v>
      </c>
      <c r="G163" s="196" t="s">
        <v>19</v>
      </c>
      <c r="H163" s="164"/>
      <c r="I163" s="161" t="s">
        <v>526</v>
      </c>
      <c r="J163" s="135" t="s">
        <v>522</v>
      </c>
      <c r="K163" s="176">
        <v>36.24</v>
      </c>
      <c r="L163" s="159">
        <v>36.24</v>
      </c>
      <c r="M163" s="121"/>
      <c r="N163" s="81">
        <f t="shared" si="30"/>
        <v>0</v>
      </c>
      <c r="O163" s="39"/>
      <c r="P163" s="39"/>
      <c r="Q163" s="39"/>
    </row>
    <row r="164" spans="1:17" ht="24">
      <c r="A164" s="221" t="s">
        <v>570</v>
      </c>
      <c r="B164" s="159">
        <v>169</v>
      </c>
      <c r="C164" s="174" t="s">
        <v>510</v>
      </c>
      <c r="D164" s="159">
        <v>10</v>
      </c>
      <c r="E164" s="159">
        <v>10</v>
      </c>
      <c r="F164" s="217" t="s">
        <v>517</v>
      </c>
      <c r="G164" s="196" t="s">
        <v>19</v>
      </c>
      <c r="H164" s="164"/>
      <c r="I164" s="161" t="s">
        <v>525</v>
      </c>
      <c r="J164" s="135" t="s">
        <v>523</v>
      </c>
      <c r="K164" s="176">
        <v>10</v>
      </c>
      <c r="L164" s="159">
        <v>10</v>
      </c>
      <c r="M164" s="121"/>
      <c r="N164" s="81">
        <f t="shared" si="30"/>
        <v>0</v>
      </c>
      <c r="O164" s="39"/>
      <c r="P164" s="39"/>
      <c r="Q164" s="39"/>
    </row>
    <row r="165" spans="1:17">
      <c r="A165" s="221" t="s">
        <v>570</v>
      </c>
      <c r="B165" s="159">
        <v>169</v>
      </c>
      <c r="C165" s="175" t="s">
        <v>511</v>
      </c>
      <c r="D165" s="81">
        <v>91.896000000000001</v>
      </c>
      <c r="E165" s="81">
        <v>10</v>
      </c>
      <c r="F165" s="218" t="s">
        <v>518</v>
      </c>
      <c r="G165" s="196" t="s">
        <v>19</v>
      </c>
      <c r="H165" s="171"/>
      <c r="I165" s="161" t="s">
        <v>529</v>
      </c>
      <c r="J165" s="135" t="s">
        <v>524</v>
      </c>
      <c r="K165" s="177">
        <v>91.896000000000001</v>
      </c>
      <c r="L165" s="81">
        <v>9.1890000000000001</v>
      </c>
      <c r="M165" s="121"/>
      <c r="N165" s="81">
        <f t="shared" si="30"/>
        <v>82.706999999999994</v>
      </c>
      <c r="O165" s="39"/>
      <c r="P165" s="39"/>
      <c r="Q165" s="39"/>
    </row>
    <row r="166" spans="1:17">
      <c r="A166" s="221" t="s">
        <v>570</v>
      </c>
      <c r="B166" s="159">
        <v>169</v>
      </c>
      <c r="C166" s="175" t="s">
        <v>512</v>
      </c>
      <c r="D166" s="81">
        <v>424.58</v>
      </c>
      <c r="E166" s="81">
        <v>10</v>
      </c>
      <c r="F166" s="218"/>
      <c r="G166" s="199"/>
      <c r="H166" s="171"/>
      <c r="I166" s="161"/>
      <c r="J166" s="171"/>
      <c r="K166" s="177">
        <v>424.58</v>
      </c>
      <c r="L166" s="81">
        <v>424.58</v>
      </c>
      <c r="M166" s="121"/>
      <c r="N166" s="81">
        <f t="shared" si="30"/>
        <v>0</v>
      </c>
      <c r="O166" s="39"/>
      <c r="P166" s="39"/>
      <c r="Q166" s="39"/>
    </row>
    <row r="167" spans="1:17">
      <c r="A167" s="221" t="s">
        <v>570</v>
      </c>
      <c r="B167" s="159"/>
      <c r="C167" s="175" t="s">
        <v>545</v>
      </c>
      <c r="D167" s="81">
        <v>2.1179999999999999</v>
      </c>
      <c r="E167" s="81">
        <v>1</v>
      </c>
      <c r="F167" s="218"/>
      <c r="G167" s="199"/>
      <c r="H167" s="171"/>
      <c r="I167" s="161"/>
      <c r="J167" s="171"/>
      <c r="K167" s="177">
        <v>2.1179999999999999</v>
      </c>
      <c r="L167" s="81">
        <v>3.25</v>
      </c>
      <c r="M167" s="213">
        <f>L167-K167</f>
        <v>1.1320000000000001</v>
      </c>
      <c r="N167" s="81"/>
      <c r="O167" s="39"/>
      <c r="P167" s="39"/>
      <c r="Q167" s="39"/>
    </row>
    <row r="168" spans="1:17">
      <c r="A168" s="221" t="s">
        <v>570</v>
      </c>
      <c r="B168" s="159">
        <v>169</v>
      </c>
      <c r="C168" s="175" t="s">
        <v>512</v>
      </c>
      <c r="D168" s="81">
        <v>369.2</v>
      </c>
      <c r="E168" s="81">
        <v>1</v>
      </c>
      <c r="F168" s="218"/>
      <c r="G168" s="199"/>
      <c r="H168" s="171"/>
      <c r="I168" s="161"/>
      <c r="J168" s="171"/>
      <c r="K168" s="177">
        <v>369.2</v>
      </c>
      <c r="L168" s="81">
        <v>369.2</v>
      </c>
      <c r="M168" s="121"/>
      <c r="N168" s="81">
        <f t="shared" si="30"/>
        <v>0</v>
      </c>
      <c r="O168" s="39"/>
      <c r="P168" s="39"/>
      <c r="Q168" s="39"/>
    </row>
    <row r="169" spans="1:17">
      <c r="A169" s="158"/>
      <c r="B169" s="158"/>
      <c r="C169" s="127" t="s">
        <v>532</v>
      </c>
      <c r="D169" s="42">
        <f>D160+D161+D162+D163+D164+D165+D166+D168+D167</f>
        <v>1281</v>
      </c>
      <c r="E169" s="42">
        <f t="shared" ref="E169:N169" si="31">E160+E161+E162+E163+E164+E165+E166+E168+E167</f>
        <v>135</v>
      </c>
      <c r="F169" s="219"/>
      <c r="G169" s="195"/>
      <c r="H169" s="42">
        <f t="shared" si="31"/>
        <v>0</v>
      </c>
      <c r="I169" s="42"/>
      <c r="J169" s="42"/>
      <c r="K169" s="42">
        <f t="shared" si="31"/>
        <v>1281</v>
      </c>
      <c r="L169" s="42">
        <f t="shared" si="31"/>
        <v>1199.425</v>
      </c>
      <c r="M169" s="42">
        <f t="shared" si="31"/>
        <v>1.1320000000000001</v>
      </c>
      <c r="N169" s="42">
        <f t="shared" si="31"/>
        <v>82.706999999999994</v>
      </c>
      <c r="O169" s="51"/>
      <c r="P169" s="51"/>
      <c r="Q169" s="51"/>
    </row>
    <row r="170" spans="1:17">
      <c r="A170" s="221" t="s">
        <v>570</v>
      </c>
      <c r="B170" s="81">
        <v>414</v>
      </c>
      <c r="C170" s="184" t="s">
        <v>564</v>
      </c>
      <c r="D170" s="81">
        <v>521.76</v>
      </c>
      <c r="E170" s="81">
        <v>1</v>
      </c>
      <c r="F170" s="171"/>
      <c r="G170" s="199"/>
      <c r="H170" s="81"/>
      <c r="I170" s="161" t="s">
        <v>557</v>
      </c>
      <c r="J170" s="171"/>
      <c r="K170" s="81"/>
      <c r="L170" s="81"/>
      <c r="M170" s="121"/>
      <c r="N170" s="81">
        <f>K170-L170</f>
        <v>0</v>
      </c>
    </row>
    <row r="171" spans="1:17" ht="24.75">
      <c r="A171" s="221" t="s">
        <v>570</v>
      </c>
      <c r="B171" s="81">
        <v>414</v>
      </c>
      <c r="C171" s="70" t="s">
        <v>542</v>
      </c>
      <c r="D171" s="81">
        <v>5000</v>
      </c>
      <c r="E171" s="81">
        <v>1</v>
      </c>
      <c r="F171" s="217" t="s">
        <v>547</v>
      </c>
      <c r="G171" s="199" t="s">
        <v>561</v>
      </c>
      <c r="H171" s="81">
        <v>7816273</v>
      </c>
      <c r="I171" s="161" t="s">
        <v>553</v>
      </c>
      <c r="J171" s="135" t="s">
        <v>554</v>
      </c>
      <c r="K171" s="81">
        <f>D171</f>
        <v>5000</v>
      </c>
      <c r="L171" s="81">
        <f>K171</f>
        <v>5000</v>
      </c>
      <c r="M171" s="121"/>
      <c r="N171" s="81">
        <f t="shared" ref="N171:N173" si="32">K171-L171</f>
        <v>0</v>
      </c>
    </row>
    <row r="172" spans="1:17">
      <c r="A172" s="221" t="s">
        <v>570</v>
      </c>
      <c r="B172" s="81">
        <v>414</v>
      </c>
      <c r="C172" s="70" t="s">
        <v>543</v>
      </c>
      <c r="D172" s="81">
        <v>586.88</v>
      </c>
      <c r="E172" s="81">
        <v>4</v>
      </c>
      <c r="F172" s="173" t="s">
        <v>548</v>
      </c>
      <c r="G172" s="199" t="s">
        <v>19</v>
      </c>
      <c r="H172" s="81">
        <v>7682503</v>
      </c>
      <c r="I172" s="161" t="s">
        <v>555</v>
      </c>
      <c r="J172" s="135" t="s">
        <v>550</v>
      </c>
      <c r="K172" s="81">
        <f t="shared" ref="K172:K173" si="33">D172</f>
        <v>586.88</v>
      </c>
      <c r="L172" s="81">
        <f t="shared" ref="L172:L173" si="34">K172</f>
        <v>586.88</v>
      </c>
      <c r="M172" s="121"/>
      <c r="N172" s="81">
        <f t="shared" si="32"/>
        <v>0</v>
      </c>
    </row>
    <row r="173" spans="1:17" ht="36.75">
      <c r="A173" s="221" t="s">
        <v>570</v>
      </c>
      <c r="B173" s="81">
        <v>414</v>
      </c>
      <c r="C173" s="83" t="s">
        <v>544</v>
      </c>
      <c r="D173" s="81">
        <v>6891.36</v>
      </c>
      <c r="E173" s="81">
        <v>70</v>
      </c>
      <c r="F173" s="173" t="s">
        <v>549</v>
      </c>
      <c r="G173" s="199" t="s">
        <v>563</v>
      </c>
      <c r="H173" s="81">
        <v>7664510</v>
      </c>
      <c r="I173" s="161" t="s">
        <v>556</v>
      </c>
      <c r="J173" s="135" t="s">
        <v>551</v>
      </c>
      <c r="K173" s="81">
        <f t="shared" si="33"/>
        <v>6891.36</v>
      </c>
      <c r="L173" s="81">
        <f t="shared" si="34"/>
        <v>6891.36</v>
      </c>
      <c r="M173" s="121"/>
      <c r="N173" s="81">
        <f t="shared" si="32"/>
        <v>0</v>
      </c>
    </row>
    <row r="174" spans="1:17">
      <c r="A174" s="158"/>
      <c r="B174" s="158"/>
      <c r="C174" s="127" t="s">
        <v>552</v>
      </c>
      <c r="D174" s="42">
        <f>D171+D172+D173+D170</f>
        <v>13000</v>
      </c>
      <c r="E174" s="42">
        <f>E171+E172+E173+E170</f>
        <v>76</v>
      </c>
      <c r="F174" s="190"/>
      <c r="G174" s="200"/>
      <c r="H174" s="190"/>
      <c r="I174" s="191"/>
      <c r="J174" s="190"/>
      <c r="K174" s="42">
        <f>K170+K171+K172+K173</f>
        <v>12478.24</v>
      </c>
      <c r="L174" s="42">
        <f>L170+L171+L172+L173</f>
        <v>12478.24</v>
      </c>
      <c r="M174" s="42">
        <f t="shared" ref="M174:N174" si="35">M170+M171+M172+M173</f>
        <v>0</v>
      </c>
      <c r="N174" s="42">
        <f t="shared" si="35"/>
        <v>0</v>
      </c>
    </row>
    <row r="175" spans="1:17">
      <c r="A175" s="221" t="s">
        <v>570</v>
      </c>
      <c r="B175" s="81">
        <v>416</v>
      </c>
      <c r="C175" s="160" t="s">
        <v>558</v>
      </c>
      <c r="D175" s="81">
        <v>10000</v>
      </c>
      <c r="E175" s="170"/>
      <c r="F175" s="171"/>
      <c r="G175" s="199"/>
      <c r="H175" s="171"/>
      <c r="I175" s="161"/>
      <c r="J175" s="171"/>
      <c r="K175" s="81"/>
      <c r="L175" s="81"/>
      <c r="M175" s="121"/>
      <c r="N175" s="121"/>
    </row>
    <row r="176" spans="1:17">
      <c r="A176" s="158"/>
      <c r="B176" s="158"/>
      <c r="C176" s="127" t="s">
        <v>559</v>
      </c>
      <c r="D176" s="42">
        <f>D175</f>
        <v>10000</v>
      </c>
      <c r="E176" s="189"/>
      <c r="F176" s="190"/>
      <c r="G176" s="190"/>
      <c r="H176" s="190"/>
      <c r="I176" s="191"/>
      <c r="J176" s="190"/>
      <c r="K176" s="188"/>
      <c r="L176" s="188"/>
      <c r="M176" s="158"/>
      <c r="N176" s="158"/>
    </row>
    <row r="177" spans="1:14">
      <c r="A177" s="121"/>
      <c r="B177" s="121"/>
      <c r="C177" s="160"/>
      <c r="D177" s="81"/>
      <c r="E177" s="170"/>
      <c r="F177" s="171"/>
      <c r="G177" s="171"/>
      <c r="H177" s="171"/>
      <c r="I177" s="161"/>
      <c r="J177" s="171"/>
      <c r="K177" s="81"/>
      <c r="L177" s="81"/>
      <c r="M177" s="121"/>
      <c r="N177" s="121"/>
    </row>
    <row r="178" spans="1:14">
      <c r="B178" s="220"/>
      <c r="C178" s="220"/>
      <c r="D178" s="220"/>
      <c r="E178" s="220"/>
    </row>
    <row r="179" spans="1:14">
      <c r="B179" s="220"/>
      <c r="C179" s="220" t="s">
        <v>569</v>
      </c>
      <c r="D179" s="220" t="s">
        <v>566</v>
      </c>
      <c r="E179" s="220"/>
    </row>
    <row r="180" spans="1:14" ht="25.5" customHeight="1">
      <c r="B180" s="220"/>
      <c r="C180" s="220" t="s">
        <v>567</v>
      </c>
      <c r="D180" s="220" t="s">
        <v>568</v>
      </c>
      <c r="E180" s="220"/>
    </row>
    <row r="181" spans="1:14">
      <c r="B181" s="220"/>
      <c r="C181" s="220"/>
      <c r="D181" s="220"/>
      <c r="E181" s="220"/>
    </row>
  </sheetData>
  <mergeCells count="2">
    <mergeCell ref="A2:N2"/>
    <mergeCell ref="A3:N3"/>
  </mergeCells>
  <dataValidations count="1">
    <dataValidation allowBlank="1" showInputMessage="1" showErrorMessage="1" prompt="Введите наименование на гос.языке" sqref="C137:C150"/>
  </dataValidations>
  <pageMargins left="0.25" right="0.25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79"/>
  <sheetViews>
    <sheetView tabSelected="1" topLeftCell="A142" workbookViewId="0">
      <selection activeCell="C134" sqref="C134"/>
    </sheetView>
  </sheetViews>
  <sheetFormatPr defaultColWidth="9" defaultRowHeight="15"/>
  <cols>
    <col min="1" max="1" width="11" style="23" customWidth="1"/>
    <col min="2" max="2" width="7.7109375" style="23" customWidth="1"/>
    <col min="3" max="3" width="35.140625" style="23" customWidth="1"/>
    <col min="4" max="4" width="11" style="23" customWidth="1"/>
    <col min="5" max="5" width="9" style="23"/>
    <col min="6" max="6" width="24.42578125" style="23" customWidth="1"/>
    <col min="7" max="7" width="8.7109375" style="23" customWidth="1"/>
    <col min="8" max="8" width="14.28515625" style="23" customWidth="1"/>
    <col min="9" max="9" width="27.140625" style="23" customWidth="1"/>
    <col min="10" max="10" width="21.85546875" style="23" customWidth="1"/>
    <col min="11" max="11" width="10.7109375" style="23" customWidth="1"/>
    <col min="12" max="12" width="10.42578125" style="23" bestFit="1" customWidth="1"/>
    <col min="13" max="13" width="13.7109375" style="23" customWidth="1"/>
    <col min="14" max="14" width="12.42578125" style="23" customWidth="1"/>
    <col min="15" max="16384" width="9" style="23"/>
  </cols>
  <sheetData>
    <row r="1" spans="1:254" ht="15.75">
      <c r="A1" s="1"/>
      <c r="B1" s="2"/>
      <c r="C1" s="3"/>
      <c r="D1" s="1"/>
      <c r="E1" s="1"/>
      <c r="F1" s="21"/>
      <c r="G1" s="1"/>
      <c r="H1" s="1"/>
      <c r="I1" s="22"/>
      <c r="J1" s="1"/>
      <c r="K1" s="1"/>
      <c r="L1" s="1"/>
      <c r="M1" s="1"/>
      <c r="N1" s="1"/>
      <c r="O1" s="1"/>
      <c r="P1" s="1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</row>
    <row r="2" spans="1:254" ht="15.75">
      <c r="A2" s="279" t="s">
        <v>593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10"/>
      <c r="P2" s="1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</row>
    <row r="3" spans="1:254" ht="15.75">
      <c r="A3" s="279" t="s">
        <v>565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10"/>
      <c r="P3" s="1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</row>
    <row r="4" spans="1:254" ht="15.75">
      <c r="A4" s="1"/>
      <c r="B4" s="24"/>
      <c r="C4" s="5"/>
      <c r="D4" s="4"/>
      <c r="E4" s="4"/>
      <c r="F4" s="4"/>
      <c r="G4" s="4"/>
      <c r="H4" s="4"/>
      <c r="I4" s="20"/>
      <c r="J4" s="4"/>
      <c r="K4" s="4"/>
      <c r="L4" s="4"/>
      <c r="M4" s="4"/>
      <c r="N4" s="4"/>
      <c r="O4" s="10"/>
      <c r="P4" s="1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</row>
    <row r="5" spans="1:254" ht="15.75">
      <c r="A5" s="6"/>
      <c r="B5" s="25"/>
      <c r="C5" s="35" t="s">
        <v>0</v>
      </c>
      <c r="D5" s="7"/>
      <c r="E5" s="7"/>
      <c r="F5" s="7"/>
      <c r="G5" s="7"/>
      <c r="H5" s="7"/>
      <c r="I5" s="7"/>
      <c r="J5" s="7"/>
      <c r="K5" s="7"/>
      <c r="L5" s="7"/>
      <c r="M5" s="11"/>
      <c r="N5" s="11"/>
      <c r="O5" s="26"/>
      <c r="P5" s="6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</row>
    <row r="6" spans="1:254" ht="15.75">
      <c r="A6" s="6"/>
      <c r="B6" s="25"/>
      <c r="C6" s="35" t="s">
        <v>571</v>
      </c>
      <c r="D6" s="223"/>
      <c r="E6" s="7"/>
      <c r="F6" s="7"/>
      <c r="G6" s="7"/>
      <c r="H6" s="7"/>
      <c r="I6" s="7"/>
      <c r="J6" s="6"/>
      <c r="K6" s="11"/>
      <c r="L6" s="11"/>
      <c r="M6" s="11"/>
      <c r="N6" s="11"/>
      <c r="O6" s="26"/>
      <c r="P6" s="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</row>
    <row r="7" spans="1:254" ht="15.75">
      <c r="A7" s="6"/>
      <c r="B7" s="25"/>
      <c r="C7" s="35" t="s">
        <v>1</v>
      </c>
      <c r="D7" s="224"/>
      <c r="E7" s="11"/>
      <c r="F7" s="11"/>
      <c r="G7" s="11"/>
      <c r="H7" s="11"/>
      <c r="I7" s="7"/>
      <c r="J7" s="11"/>
      <c r="K7" s="11"/>
      <c r="L7" s="11"/>
      <c r="M7" s="11"/>
      <c r="N7" s="11"/>
      <c r="O7" s="26"/>
      <c r="P7" s="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</row>
    <row r="8" spans="1:254" ht="15.75">
      <c r="A8" s="6"/>
      <c r="B8" s="25"/>
      <c r="C8" s="35" t="s">
        <v>2</v>
      </c>
      <c r="D8" s="224"/>
      <c r="E8" s="11"/>
      <c r="F8" s="11"/>
      <c r="G8" s="11"/>
      <c r="H8" s="11"/>
      <c r="I8" s="7"/>
      <c r="J8" s="11"/>
      <c r="K8" s="11"/>
      <c r="L8" s="11"/>
      <c r="M8" s="11"/>
      <c r="N8" s="24" t="s">
        <v>3</v>
      </c>
      <c r="O8" s="26"/>
      <c r="P8" s="6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</row>
    <row r="9" spans="1:254" s="34" customFormat="1" ht="60">
      <c r="A9" s="27" t="s">
        <v>4</v>
      </c>
      <c r="B9" s="28" t="s">
        <v>5</v>
      </c>
      <c r="C9" s="29" t="s">
        <v>6</v>
      </c>
      <c r="D9" s="29" t="s">
        <v>7</v>
      </c>
      <c r="E9" s="29" t="s">
        <v>8</v>
      </c>
      <c r="F9" s="29" t="s">
        <v>9</v>
      </c>
      <c r="G9" s="29" t="s">
        <v>10</v>
      </c>
      <c r="H9" s="29" t="s">
        <v>17</v>
      </c>
      <c r="I9" s="30" t="s">
        <v>11</v>
      </c>
      <c r="J9" s="29" t="s">
        <v>12</v>
      </c>
      <c r="K9" s="29" t="s">
        <v>13</v>
      </c>
      <c r="L9" s="29" t="s">
        <v>16</v>
      </c>
      <c r="M9" s="29" t="s">
        <v>14</v>
      </c>
      <c r="N9" s="29" t="s">
        <v>15</v>
      </c>
      <c r="O9" s="31"/>
      <c r="P9" s="32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54" ht="24">
      <c r="A10" s="8">
        <v>261</v>
      </c>
      <c r="B10" s="8">
        <v>142</v>
      </c>
      <c r="C10" s="36" t="s">
        <v>44</v>
      </c>
      <c r="D10" s="49">
        <v>26</v>
      </c>
      <c r="E10" s="37">
        <v>36</v>
      </c>
      <c r="F10" s="47" t="s">
        <v>18</v>
      </c>
      <c r="G10" s="48" t="s">
        <v>19</v>
      </c>
      <c r="H10" s="9"/>
      <c r="I10" s="161" t="s">
        <v>230</v>
      </c>
      <c r="J10" s="49" t="s">
        <v>20</v>
      </c>
      <c r="K10" s="38">
        <v>25.87</v>
      </c>
      <c r="L10" s="38">
        <v>25.87</v>
      </c>
      <c r="M10" s="13">
        <f>K10-L10</f>
        <v>0</v>
      </c>
      <c r="N10" s="50">
        <f>K10-L10</f>
        <v>0</v>
      </c>
      <c r="O10" s="51"/>
      <c r="P10" s="39"/>
      <c r="Q10" s="39"/>
      <c r="R10" s="52"/>
    </row>
    <row r="11" spans="1:254">
      <c r="A11" s="41"/>
      <c r="B11" s="42"/>
      <c r="C11" s="127" t="s">
        <v>376</v>
      </c>
      <c r="D11" s="46">
        <f>SUM(D10:D10)</f>
        <v>26</v>
      </c>
      <c r="E11" s="46">
        <f>SUM(E10:E10)</f>
        <v>36</v>
      </c>
      <c r="F11" s="43"/>
      <c r="G11" s="44"/>
      <c r="H11" s="44"/>
      <c r="I11" s="45"/>
      <c r="J11" s="44"/>
      <c r="K11" s="46">
        <f>SUM(K10:K10)</f>
        <v>25.87</v>
      </c>
      <c r="L11" s="46">
        <f>SUM(L10:L10)</f>
        <v>25.87</v>
      </c>
      <c r="M11" s="46">
        <f>SUM(M10:M10)</f>
        <v>0</v>
      </c>
      <c r="N11" s="46">
        <f>SUM(N10:N10)</f>
        <v>0</v>
      </c>
      <c r="P11" s="39"/>
      <c r="Q11" s="39"/>
      <c r="R11" s="40"/>
    </row>
    <row r="12" spans="1:254">
      <c r="A12" s="58"/>
      <c r="B12" s="59"/>
      <c r="C12" s="56" t="s">
        <v>21</v>
      </c>
      <c r="D12" s="57">
        <f>D13+D14+D15+D16+D17+D18+D19+D20</f>
        <v>434.315</v>
      </c>
      <c r="E12" s="57">
        <f t="shared" ref="E12:N12" si="0">E13+E14+E15+E16+E17+E18+E19+E20</f>
        <v>86</v>
      </c>
      <c r="F12" s="57"/>
      <c r="G12" s="57"/>
      <c r="H12" s="57"/>
      <c r="I12" s="57"/>
      <c r="J12" s="57"/>
      <c r="K12" s="57">
        <f t="shared" si="0"/>
        <v>434.315</v>
      </c>
      <c r="L12" s="57">
        <f t="shared" si="0"/>
        <v>434.315</v>
      </c>
      <c r="M12" s="57">
        <f t="shared" si="0"/>
        <v>0</v>
      </c>
      <c r="N12" s="57">
        <f t="shared" si="0"/>
        <v>0</v>
      </c>
      <c r="P12" s="39"/>
      <c r="Q12" s="39"/>
      <c r="R12" s="40"/>
    </row>
    <row r="13" spans="1:254">
      <c r="A13" s="221" t="s">
        <v>570</v>
      </c>
      <c r="B13" s="81">
        <v>149</v>
      </c>
      <c r="C13" s="53" t="s">
        <v>22</v>
      </c>
      <c r="D13" s="18">
        <v>13.885</v>
      </c>
      <c r="E13" s="37">
        <v>5</v>
      </c>
      <c r="F13" s="148" t="s">
        <v>28</v>
      </c>
      <c r="G13" s="48" t="s">
        <v>19</v>
      </c>
      <c r="H13" s="9"/>
      <c r="I13" s="161" t="s">
        <v>45</v>
      </c>
      <c r="J13" s="37" t="s">
        <v>43</v>
      </c>
      <c r="K13" s="18">
        <f>D13</f>
        <v>13.885</v>
      </c>
      <c r="L13" s="18">
        <f>K13</f>
        <v>13.885</v>
      </c>
      <c r="M13" s="13"/>
      <c r="N13" s="205">
        <f>K13-L13</f>
        <v>0</v>
      </c>
      <c r="P13" s="39"/>
      <c r="Q13" s="39"/>
      <c r="R13" s="40"/>
    </row>
    <row r="14" spans="1:254">
      <c r="A14" s="221" t="s">
        <v>570</v>
      </c>
      <c r="B14" s="81">
        <v>149</v>
      </c>
      <c r="C14" s="54" t="s">
        <v>23</v>
      </c>
      <c r="D14" s="18">
        <v>87.48</v>
      </c>
      <c r="E14" s="37">
        <v>10</v>
      </c>
      <c r="F14" s="148" t="s">
        <v>29</v>
      </c>
      <c r="G14" s="48" t="s">
        <v>19</v>
      </c>
      <c r="H14" s="9"/>
      <c r="I14" s="161" t="s">
        <v>46</v>
      </c>
      <c r="J14" s="37" t="s">
        <v>36</v>
      </c>
      <c r="K14" s="18">
        <f t="shared" ref="K14:K53" si="1">D14</f>
        <v>87.48</v>
      </c>
      <c r="L14" s="18">
        <f t="shared" ref="L14:L20" si="2">K14</f>
        <v>87.48</v>
      </c>
      <c r="M14" s="13"/>
      <c r="N14" s="205">
        <f t="shared" ref="N14:N20" si="3">K14-L14</f>
        <v>0</v>
      </c>
      <c r="P14" s="39"/>
      <c r="Q14" s="39"/>
      <c r="R14" s="40"/>
    </row>
    <row r="15" spans="1:254">
      <c r="A15" s="221" t="s">
        <v>570</v>
      </c>
      <c r="B15" s="81">
        <v>149</v>
      </c>
      <c r="C15" s="53" t="s">
        <v>47</v>
      </c>
      <c r="D15" s="18">
        <v>69.06</v>
      </c>
      <c r="E15" s="37">
        <v>13</v>
      </c>
      <c r="F15" s="148" t="s">
        <v>30</v>
      </c>
      <c r="G15" s="48" t="s">
        <v>19</v>
      </c>
      <c r="H15" s="9"/>
      <c r="I15" s="161" t="s">
        <v>50</v>
      </c>
      <c r="J15" s="55" t="s">
        <v>37</v>
      </c>
      <c r="K15" s="18">
        <f t="shared" si="1"/>
        <v>69.06</v>
      </c>
      <c r="L15" s="18">
        <f t="shared" si="2"/>
        <v>69.06</v>
      </c>
      <c r="M15" s="13"/>
      <c r="N15" s="205">
        <f t="shared" si="3"/>
        <v>0</v>
      </c>
      <c r="P15" s="39"/>
      <c r="Q15" s="39"/>
      <c r="R15" s="40"/>
    </row>
    <row r="16" spans="1:254">
      <c r="A16" s="221" t="s">
        <v>570</v>
      </c>
      <c r="B16" s="81">
        <v>149</v>
      </c>
      <c r="C16" s="54" t="s">
        <v>24</v>
      </c>
      <c r="D16" s="18">
        <v>18</v>
      </c>
      <c r="E16" s="37">
        <v>15</v>
      </c>
      <c r="F16" s="148" t="s">
        <v>31</v>
      </c>
      <c r="G16" s="48" t="s">
        <v>19</v>
      </c>
      <c r="H16" s="9"/>
      <c r="I16" s="161" t="s">
        <v>51</v>
      </c>
      <c r="J16" s="37" t="s">
        <v>38</v>
      </c>
      <c r="K16" s="18">
        <f t="shared" si="1"/>
        <v>18</v>
      </c>
      <c r="L16" s="18">
        <f t="shared" si="2"/>
        <v>18</v>
      </c>
      <c r="M16" s="13"/>
      <c r="N16" s="205">
        <f t="shared" si="3"/>
        <v>0</v>
      </c>
      <c r="P16" s="39"/>
      <c r="Q16" s="39"/>
      <c r="R16" s="40"/>
    </row>
    <row r="17" spans="1:19">
      <c r="A17" s="221" t="s">
        <v>570</v>
      </c>
      <c r="B17" s="81">
        <v>149</v>
      </c>
      <c r="C17" s="53" t="s">
        <v>48</v>
      </c>
      <c r="D17" s="18">
        <v>54.72</v>
      </c>
      <c r="E17" s="37">
        <v>30</v>
      </c>
      <c r="F17" s="148" t="s">
        <v>32</v>
      </c>
      <c r="G17" s="48" t="s">
        <v>19</v>
      </c>
      <c r="H17" s="9"/>
      <c r="I17" s="161" t="s">
        <v>49</v>
      </c>
      <c r="J17" s="37" t="s">
        <v>39</v>
      </c>
      <c r="K17" s="18">
        <f t="shared" si="1"/>
        <v>54.72</v>
      </c>
      <c r="L17" s="18">
        <f t="shared" si="2"/>
        <v>54.72</v>
      </c>
      <c r="M17" s="13"/>
      <c r="N17" s="205">
        <f t="shared" si="3"/>
        <v>0</v>
      </c>
      <c r="P17" s="39"/>
      <c r="Q17" s="39"/>
      <c r="R17" s="40"/>
    </row>
    <row r="18" spans="1:19">
      <c r="A18" s="221" t="s">
        <v>570</v>
      </c>
      <c r="B18" s="81">
        <v>149</v>
      </c>
      <c r="C18" s="54" t="s">
        <v>25</v>
      </c>
      <c r="D18" s="18">
        <v>131.4</v>
      </c>
      <c r="E18" s="37">
        <v>6</v>
      </c>
      <c r="F18" s="148" t="s">
        <v>33</v>
      </c>
      <c r="G18" s="48" t="s">
        <v>19</v>
      </c>
      <c r="H18" s="9"/>
      <c r="I18" s="161" t="s">
        <v>53</v>
      </c>
      <c r="J18" s="37" t="s">
        <v>40</v>
      </c>
      <c r="K18" s="18">
        <f t="shared" si="1"/>
        <v>131.4</v>
      </c>
      <c r="L18" s="18">
        <f t="shared" si="2"/>
        <v>131.4</v>
      </c>
      <c r="M18" s="13"/>
      <c r="N18" s="205">
        <f t="shared" si="3"/>
        <v>0</v>
      </c>
      <c r="P18" s="39"/>
      <c r="Q18" s="39"/>
      <c r="R18" s="40"/>
    </row>
    <row r="19" spans="1:19">
      <c r="A19" s="221" t="s">
        <v>570</v>
      </c>
      <c r="B19" s="81">
        <v>149</v>
      </c>
      <c r="C19" s="54" t="s">
        <v>26</v>
      </c>
      <c r="D19" s="18">
        <v>50.12</v>
      </c>
      <c r="E19" s="37">
        <v>2</v>
      </c>
      <c r="F19" s="148" t="s">
        <v>34</v>
      </c>
      <c r="G19" s="48" t="s">
        <v>19</v>
      </c>
      <c r="H19" s="9"/>
      <c r="I19" s="161" t="s">
        <v>54</v>
      </c>
      <c r="J19" s="37" t="s">
        <v>41</v>
      </c>
      <c r="K19" s="18">
        <f t="shared" si="1"/>
        <v>50.12</v>
      </c>
      <c r="L19" s="18">
        <f t="shared" si="2"/>
        <v>50.12</v>
      </c>
      <c r="M19" s="13"/>
      <c r="N19" s="205">
        <f t="shared" si="3"/>
        <v>0</v>
      </c>
      <c r="P19" s="51"/>
      <c r="Q19" s="51"/>
      <c r="R19" s="39"/>
    </row>
    <row r="20" spans="1:19">
      <c r="A20" s="221" t="s">
        <v>570</v>
      </c>
      <c r="B20" s="81">
        <v>149</v>
      </c>
      <c r="C20" s="54" t="s">
        <v>27</v>
      </c>
      <c r="D20" s="18">
        <v>9.65</v>
      </c>
      <c r="E20" s="37">
        <v>5</v>
      </c>
      <c r="F20" s="148" t="s">
        <v>35</v>
      </c>
      <c r="G20" s="48" t="s">
        <v>19</v>
      </c>
      <c r="H20" s="9"/>
      <c r="I20" s="161" t="s">
        <v>52</v>
      </c>
      <c r="J20" s="37" t="s">
        <v>42</v>
      </c>
      <c r="K20" s="18">
        <f t="shared" si="1"/>
        <v>9.65</v>
      </c>
      <c r="L20" s="18">
        <f t="shared" si="2"/>
        <v>9.65</v>
      </c>
      <c r="M20" s="13"/>
      <c r="N20" s="205">
        <f t="shared" si="3"/>
        <v>0</v>
      </c>
    </row>
    <row r="21" spans="1:19">
      <c r="A21" s="73"/>
      <c r="B21" s="59"/>
      <c r="C21" s="74" t="s">
        <v>67</v>
      </c>
      <c r="D21" s="57">
        <f>D22+D23+D24+D25+D26+D27+D28+D29+D30+D31+D32+D33+D34+D35</f>
        <v>1059.1970000000001</v>
      </c>
      <c r="E21" s="57">
        <f>E22+E23+E24+E25+E26+E27+E28+E29+E30+E31+E32+E33+E34+E35</f>
        <v>1039</v>
      </c>
      <c r="F21" s="149"/>
      <c r="G21" s="57"/>
      <c r="H21" s="57"/>
      <c r="I21" s="57"/>
      <c r="J21" s="57"/>
      <c r="K21" s="57">
        <f>K22+K23+K24+K25+K26+K27+K28+K29+K30+K31+K32+K33+K34+K35</f>
        <v>1059.1970000000001</v>
      </c>
      <c r="L21" s="57">
        <f>L22+L23+L24+L25+L26+L27+L28+L29+L30+L31+L32+L33+L34+L35</f>
        <v>1059.1970000000001</v>
      </c>
      <c r="M21" s="225">
        <f>M22+M23+M24+M25+M26+M27+M28+M29+M30+M31+M32+M33+M34+M35</f>
        <v>0</v>
      </c>
      <c r="N21" s="57">
        <f>N22+N23+N24+N25+N26+N27+N28+N29+N30+N31+N32+N33+N34+N35</f>
        <v>0</v>
      </c>
    </row>
    <row r="22" spans="1:19">
      <c r="A22" s="221" t="s">
        <v>570</v>
      </c>
      <c r="B22" s="81">
        <v>149</v>
      </c>
      <c r="C22" s="62" t="s">
        <v>55</v>
      </c>
      <c r="D22" s="18">
        <v>557.20000000000005</v>
      </c>
      <c r="E22" s="37">
        <v>250</v>
      </c>
      <c r="F22" s="150" t="s">
        <v>68</v>
      </c>
      <c r="G22" s="48" t="s">
        <v>19</v>
      </c>
      <c r="H22" s="9">
        <v>7472893</v>
      </c>
      <c r="I22" s="161" t="s">
        <v>105</v>
      </c>
      <c r="J22" s="37" t="s">
        <v>81</v>
      </c>
      <c r="K22" s="18">
        <f t="shared" si="1"/>
        <v>557.20000000000005</v>
      </c>
      <c r="L22" s="18">
        <f>K22</f>
        <v>557.20000000000005</v>
      </c>
      <c r="M22" s="13"/>
      <c r="N22" s="205">
        <f>K22-L22</f>
        <v>0</v>
      </c>
      <c r="P22" s="39"/>
      <c r="Q22" s="39"/>
      <c r="R22" s="89"/>
      <c r="S22" s="51"/>
    </row>
    <row r="23" spans="1:19" ht="24">
      <c r="A23" s="221" t="s">
        <v>570</v>
      </c>
      <c r="B23" s="81">
        <v>149</v>
      </c>
      <c r="C23" s="63" t="s">
        <v>95</v>
      </c>
      <c r="D23" s="18">
        <v>11.7</v>
      </c>
      <c r="E23" s="37">
        <v>100</v>
      </c>
      <c r="F23" s="150" t="s">
        <v>69</v>
      </c>
      <c r="G23" s="48" t="s">
        <v>19</v>
      </c>
      <c r="H23" s="9"/>
      <c r="I23" s="161" t="s">
        <v>98</v>
      </c>
      <c r="J23" s="55" t="s">
        <v>82</v>
      </c>
      <c r="K23" s="18">
        <f t="shared" si="1"/>
        <v>11.7</v>
      </c>
      <c r="L23" s="18">
        <f t="shared" ref="L23:L35" si="4">K23</f>
        <v>11.7</v>
      </c>
      <c r="M23" s="13"/>
      <c r="N23" s="205">
        <f t="shared" ref="N23:N35" si="5">K23-L23</f>
        <v>0</v>
      </c>
      <c r="P23" s="39"/>
      <c r="Q23" s="39"/>
      <c r="R23" s="89"/>
      <c r="S23" s="51"/>
    </row>
    <row r="24" spans="1:19">
      <c r="A24" s="221" t="s">
        <v>570</v>
      </c>
      <c r="B24" s="81">
        <v>149</v>
      </c>
      <c r="C24" s="64" t="s">
        <v>56</v>
      </c>
      <c r="D24" s="18">
        <v>8.6</v>
      </c>
      <c r="E24" s="37">
        <v>50</v>
      </c>
      <c r="F24" s="150" t="s">
        <v>70</v>
      </c>
      <c r="G24" s="48" t="s">
        <v>19</v>
      </c>
      <c r="H24" s="9"/>
      <c r="I24" s="161" t="s">
        <v>99</v>
      </c>
      <c r="J24" s="37" t="s">
        <v>83</v>
      </c>
      <c r="K24" s="18">
        <f t="shared" si="1"/>
        <v>8.6</v>
      </c>
      <c r="L24" s="18">
        <f t="shared" si="4"/>
        <v>8.6</v>
      </c>
      <c r="M24" s="13"/>
      <c r="N24" s="205">
        <f t="shared" si="5"/>
        <v>0</v>
      </c>
      <c r="P24" s="39"/>
      <c r="Q24" s="39"/>
      <c r="R24" s="89"/>
      <c r="S24" s="51"/>
    </row>
    <row r="25" spans="1:19">
      <c r="A25" s="221" t="s">
        <v>570</v>
      </c>
      <c r="B25" s="81">
        <v>149</v>
      </c>
      <c r="C25" s="65" t="s">
        <v>96</v>
      </c>
      <c r="D25" s="18">
        <v>34.359000000000002</v>
      </c>
      <c r="E25" s="37">
        <v>50</v>
      </c>
      <c r="F25" s="150" t="s">
        <v>70</v>
      </c>
      <c r="G25" s="48" t="s">
        <v>19</v>
      </c>
      <c r="H25" s="9"/>
      <c r="I25" s="161" t="s">
        <v>101</v>
      </c>
      <c r="J25" s="37" t="s">
        <v>84</v>
      </c>
      <c r="K25" s="18">
        <f t="shared" si="1"/>
        <v>34.359000000000002</v>
      </c>
      <c r="L25" s="18">
        <f t="shared" si="4"/>
        <v>34.359000000000002</v>
      </c>
      <c r="M25" s="13"/>
      <c r="N25" s="205">
        <f t="shared" si="5"/>
        <v>0</v>
      </c>
      <c r="P25" s="39"/>
      <c r="Q25" s="39"/>
      <c r="R25" s="89"/>
      <c r="S25" s="51"/>
    </row>
    <row r="26" spans="1:19" ht="25.5">
      <c r="A26" s="221" t="s">
        <v>570</v>
      </c>
      <c r="B26" s="81">
        <v>149</v>
      </c>
      <c r="C26" s="64" t="s">
        <v>58</v>
      </c>
      <c r="D26" s="18">
        <v>20.271999999999998</v>
      </c>
      <c r="E26" s="37">
        <v>100</v>
      </c>
      <c r="F26" s="77" t="s">
        <v>71</v>
      </c>
      <c r="G26" s="48" t="s">
        <v>19</v>
      </c>
      <c r="H26" s="9"/>
      <c r="I26" s="161" t="s">
        <v>100</v>
      </c>
      <c r="J26" s="37" t="s">
        <v>85</v>
      </c>
      <c r="K26" s="18">
        <f t="shared" si="1"/>
        <v>20.271999999999998</v>
      </c>
      <c r="L26" s="18">
        <f t="shared" si="4"/>
        <v>20.271999999999998</v>
      </c>
      <c r="M26" s="13"/>
      <c r="N26" s="205">
        <f t="shared" si="5"/>
        <v>0</v>
      </c>
      <c r="P26" s="39"/>
      <c r="Q26" s="39"/>
      <c r="R26" s="89"/>
      <c r="S26" s="51"/>
    </row>
    <row r="27" spans="1:19" ht="25.5">
      <c r="A27" s="221" t="s">
        <v>570</v>
      </c>
      <c r="B27" s="81">
        <v>149</v>
      </c>
      <c r="C27" s="64" t="s">
        <v>59</v>
      </c>
      <c r="D27" s="18">
        <v>82.5</v>
      </c>
      <c r="E27" s="37">
        <v>100</v>
      </c>
      <c r="F27" s="77" t="s">
        <v>72</v>
      </c>
      <c r="G27" s="48" t="s">
        <v>19</v>
      </c>
      <c r="H27" s="9"/>
      <c r="I27" s="161" t="s">
        <v>102</v>
      </c>
      <c r="J27" s="37" t="s">
        <v>86</v>
      </c>
      <c r="K27" s="18">
        <f t="shared" si="1"/>
        <v>82.5</v>
      </c>
      <c r="L27" s="18">
        <f t="shared" si="4"/>
        <v>82.5</v>
      </c>
      <c r="M27" s="13"/>
      <c r="N27" s="205">
        <f t="shared" si="5"/>
        <v>0</v>
      </c>
      <c r="P27" s="39"/>
      <c r="Q27" s="39"/>
      <c r="R27" s="89"/>
      <c r="S27" s="51"/>
    </row>
    <row r="28" spans="1:19" ht="48">
      <c r="A28" s="221" t="s">
        <v>570</v>
      </c>
      <c r="B28" s="81">
        <v>149</v>
      </c>
      <c r="C28" s="66" t="s">
        <v>97</v>
      </c>
      <c r="D28" s="18">
        <v>81</v>
      </c>
      <c r="E28" s="37">
        <v>100</v>
      </c>
      <c r="F28" s="78" t="s">
        <v>73</v>
      </c>
      <c r="G28" s="48" t="s">
        <v>19</v>
      </c>
      <c r="H28" s="9"/>
      <c r="I28" s="161" t="s">
        <v>103</v>
      </c>
      <c r="J28" s="55" t="s">
        <v>87</v>
      </c>
      <c r="K28" s="18">
        <f t="shared" si="1"/>
        <v>81</v>
      </c>
      <c r="L28" s="18">
        <f t="shared" si="4"/>
        <v>81</v>
      </c>
      <c r="M28" s="13"/>
      <c r="N28" s="205">
        <f t="shared" si="5"/>
        <v>0</v>
      </c>
      <c r="P28" s="39"/>
      <c r="Q28" s="39"/>
      <c r="R28" s="89"/>
      <c r="S28" s="51"/>
    </row>
    <row r="29" spans="1:19" ht="41.25" customHeight="1">
      <c r="A29" s="221" t="s">
        <v>570</v>
      </c>
      <c r="B29" s="81">
        <v>149</v>
      </c>
      <c r="C29" s="67" t="s">
        <v>60</v>
      </c>
      <c r="D29" s="18">
        <v>7.28</v>
      </c>
      <c r="E29" s="37">
        <v>50</v>
      </c>
      <c r="F29" s="77" t="s">
        <v>74</v>
      </c>
      <c r="G29" s="48" t="s">
        <v>19</v>
      </c>
      <c r="H29" s="9"/>
      <c r="I29" s="161" t="s">
        <v>104</v>
      </c>
      <c r="J29" s="37" t="s">
        <v>88</v>
      </c>
      <c r="K29" s="18">
        <f t="shared" si="1"/>
        <v>7.28</v>
      </c>
      <c r="L29" s="18">
        <f t="shared" si="4"/>
        <v>7.28</v>
      </c>
      <c r="M29" s="13"/>
      <c r="N29" s="205">
        <f t="shared" si="5"/>
        <v>0</v>
      </c>
      <c r="P29" s="39"/>
      <c r="Q29" s="39"/>
      <c r="R29" s="89"/>
      <c r="S29" s="51"/>
    </row>
    <row r="30" spans="1:19">
      <c r="A30" s="221" t="s">
        <v>570</v>
      </c>
      <c r="B30" s="81">
        <v>149</v>
      </c>
      <c r="C30" s="54" t="s">
        <v>61</v>
      </c>
      <c r="D30" s="18">
        <v>41.51</v>
      </c>
      <c r="E30" s="37">
        <v>70</v>
      </c>
      <c r="F30" s="150" t="s">
        <v>75</v>
      </c>
      <c r="G30" s="48" t="s">
        <v>19</v>
      </c>
      <c r="H30" s="9"/>
      <c r="I30" s="161" t="s">
        <v>106</v>
      </c>
      <c r="J30" s="37" t="s">
        <v>89</v>
      </c>
      <c r="K30" s="18">
        <f t="shared" si="1"/>
        <v>41.51</v>
      </c>
      <c r="L30" s="18">
        <f t="shared" si="4"/>
        <v>41.51</v>
      </c>
      <c r="M30" s="13"/>
      <c r="N30" s="205">
        <f t="shared" si="5"/>
        <v>0</v>
      </c>
      <c r="P30" s="39"/>
      <c r="Q30" s="39"/>
      <c r="R30" s="89"/>
      <c r="S30" s="51"/>
    </row>
    <row r="31" spans="1:19" ht="41.25" customHeight="1">
      <c r="A31" s="221" t="s">
        <v>570</v>
      </c>
      <c r="B31" s="81">
        <v>149</v>
      </c>
      <c r="C31" s="68" t="s">
        <v>62</v>
      </c>
      <c r="D31" s="18">
        <v>102.36799999999999</v>
      </c>
      <c r="E31" s="37">
        <v>100</v>
      </c>
      <c r="F31" s="77" t="s">
        <v>76</v>
      </c>
      <c r="G31" s="48" t="s">
        <v>19</v>
      </c>
      <c r="H31" s="9"/>
      <c r="I31" s="161" t="s">
        <v>107</v>
      </c>
      <c r="J31" s="37" t="s">
        <v>90</v>
      </c>
      <c r="K31" s="18">
        <f t="shared" si="1"/>
        <v>102.36799999999999</v>
      </c>
      <c r="L31" s="18">
        <f t="shared" si="4"/>
        <v>102.36799999999999</v>
      </c>
      <c r="M31" s="13"/>
      <c r="N31" s="205">
        <f t="shared" si="5"/>
        <v>0</v>
      </c>
      <c r="P31" s="39"/>
      <c r="Q31" s="39"/>
      <c r="R31" s="89"/>
      <c r="S31" s="51"/>
    </row>
    <row r="32" spans="1:19">
      <c r="A32" s="221" t="s">
        <v>570</v>
      </c>
      <c r="B32" s="81">
        <v>149</v>
      </c>
      <c r="C32" s="68" t="s">
        <v>63</v>
      </c>
      <c r="D32" s="18">
        <v>17.989999999999998</v>
      </c>
      <c r="E32" s="37">
        <v>15</v>
      </c>
      <c r="F32" s="150" t="s">
        <v>77</v>
      </c>
      <c r="G32" s="48" t="s">
        <v>19</v>
      </c>
      <c r="H32" s="9"/>
      <c r="I32" s="161" t="s">
        <v>108</v>
      </c>
      <c r="J32" s="37" t="s">
        <v>91</v>
      </c>
      <c r="K32" s="18">
        <f t="shared" si="1"/>
        <v>17.989999999999998</v>
      </c>
      <c r="L32" s="18">
        <f t="shared" si="4"/>
        <v>17.989999999999998</v>
      </c>
      <c r="M32" s="13"/>
      <c r="N32" s="205">
        <f t="shared" si="5"/>
        <v>0</v>
      </c>
      <c r="P32" s="39"/>
      <c r="Q32" s="39"/>
      <c r="R32" s="89"/>
      <c r="S32" s="51"/>
    </row>
    <row r="33" spans="1:19">
      <c r="A33" s="221" t="s">
        <v>570</v>
      </c>
      <c r="B33" s="81">
        <v>149</v>
      </c>
      <c r="C33" s="69" t="s">
        <v>64</v>
      </c>
      <c r="D33" s="18">
        <v>54.298000000000002</v>
      </c>
      <c r="E33" s="37">
        <v>24</v>
      </c>
      <c r="F33" s="150" t="s">
        <v>78</v>
      </c>
      <c r="G33" s="48" t="s">
        <v>19</v>
      </c>
      <c r="H33" s="9"/>
      <c r="I33" s="161" t="s">
        <v>109</v>
      </c>
      <c r="J33" s="37" t="s">
        <v>92</v>
      </c>
      <c r="K33" s="18">
        <f t="shared" si="1"/>
        <v>54.298000000000002</v>
      </c>
      <c r="L33" s="18">
        <f t="shared" si="4"/>
        <v>54.298000000000002</v>
      </c>
      <c r="M33" s="13"/>
      <c r="N33" s="205">
        <f t="shared" si="5"/>
        <v>0</v>
      </c>
      <c r="P33" s="39"/>
      <c r="Q33" s="39"/>
      <c r="R33" s="89"/>
      <c r="S33" s="51"/>
    </row>
    <row r="34" spans="1:19">
      <c r="A34" s="221" t="s">
        <v>570</v>
      </c>
      <c r="B34" s="81">
        <v>149</v>
      </c>
      <c r="C34" s="69" t="s">
        <v>65</v>
      </c>
      <c r="D34" s="18">
        <v>29.12</v>
      </c>
      <c r="E34" s="37">
        <v>10</v>
      </c>
      <c r="F34" s="150" t="s">
        <v>79</v>
      </c>
      <c r="G34" s="48" t="s">
        <v>19</v>
      </c>
      <c r="H34" s="9"/>
      <c r="I34" s="161" t="s">
        <v>110</v>
      </c>
      <c r="J34" s="37" t="s">
        <v>93</v>
      </c>
      <c r="K34" s="18">
        <f t="shared" si="1"/>
        <v>29.12</v>
      </c>
      <c r="L34" s="18">
        <f t="shared" si="4"/>
        <v>29.12</v>
      </c>
      <c r="M34" s="13"/>
      <c r="N34" s="205">
        <f t="shared" si="5"/>
        <v>0</v>
      </c>
      <c r="P34" s="39"/>
      <c r="Q34" s="39"/>
      <c r="R34" s="89"/>
      <c r="S34" s="51"/>
    </row>
    <row r="35" spans="1:19">
      <c r="A35" s="221" t="s">
        <v>570</v>
      </c>
      <c r="B35" s="81">
        <v>149</v>
      </c>
      <c r="C35" s="70" t="s">
        <v>66</v>
      </c>
      <c r="D35" s="18">
        <v>11</v>
      </c>
      <c r="E35" s="37">
        <v>20</v>
      </c>
      <c r="F35" s="150" t="s">
        <v>80</v>
      </c>
      <c r="G35" s="48" t="s">
        <v>19</v>
      </c>
      <c r="H35" s="9"/>
      <c r="I35" s="161" t="s">
        <v>111</v>
      </c>
      <c r="J35" s="37" t="s">
        <v>94</v>
      </c>
      <c r="K35" s="18">
        <f t="shared" si="1"/>
        <v>11</v>
      </c>
      <c r="L35" s="18">
        <f t="shared" si="4"/>
        <v>11</v>
      </c>
      <c r="M35" s="13"/>
      <c r="N35" s="205">
        <f t="shared" si="5"/>
        <v>0</v>
      </c>
      <c r="P35" s="39"/>
      <c r="Q35" s="39"/>
      <c r="R35" s="89"/>
      <c r="S35" s="51"/>
    </row>
    <row r="36" spans="1:19">
      <c r="A36" s="58"/>
      <c r="B36" s="59"/>
      <c r="C36" s="74" t="s">
        <v>129</v>
      </c>
      <c r="D36" s="57">
        <f>D37+D38+D39+D40+D41+D42+D43+D44+D45+D46+D47+D48+D49+D50+D51+D52+D53</f>
        <v>1078.77</v>
      </c>
      <c r="E36" s="57">
        <f t="shared" ref="E36:N36" si="6">E37+E38+E39+E40+E41+E42+E43+E44+E45+E46+E47+E48+E49+E50+E51+E52+E53</f>
        <v>2691</v>
      </c>
      <c r="F36" s="149"/>
      <c r="G36" s="57"/>
      <c r="H36" s="57"/>
      <c r="I36" s="57"/>
      <c r="J36" s="57"/>
      <c r="K36" s="57">
        <f t="shared" si="6"/>
        <v>1078.77</v>
      </c>
      <c r="L36" s="57">
        <f t="shared" si="6"/>
        <v>1078.77</v>
      </c>
      <c r="M36" s="57">
        <f t="shared" si="6"/>
        <v>0</v>
      </c>
      <c r="N36" s="57">
        <f t="shared" si="6"/>
        <v>0</v>
      </c>
      <c r="P36" s="51"/>
      <c r="Q36" s="51"/>
      <c r="R36" s="51"/>
      <c r="S36" s="51"/>
    </row>
    <row r="37" spans="1:19">
      <c r="A37" s="221" t="s">
        <v>570</v>
      </c>
      <c r="B37" s="81">
        <v>149</v>
      </c>
      <c r="C37" s="62" t="s">
        <v>112</v>
      </c>
      <c r="D37" s="18">
        <v>330.4</v>
      </c>
      <c r="E37" s="37">
        <v>1000</v>
      </c>
      <c r="F37" s="75" t="s">
        <v>130</v>
      </c>
      <c r="G37" s="48" t="s">
        <v>19</v>
      </c>
      <c r="H37" s="9"/>
      <c r="I37" s="161" t="s">
        <v>179</v>
      </c>
      <c r="J37" s="37" t="s">
        <v>146</v>
      </c>
      <c r="K37" s="18">
        <f t="shared" si="1"/>
        <v>330.4</v>
      </c>
      <c r="L37" s="18">
        <f>K37</f>
        <v>330.4</v>
      </c>
      <c r="M37" s="13"/>
      <c r="N37" s="205">
        <f>K37-L37</f>
        <v>0</v>
      </c>
      <c r="P37" s="39"/>
      <c r="Q37" s="39"/>
      <c r="R37" s="90"/>
      <c r="S37" s="51"/>
    </row>
    <row r="38" spans="1:19">
      <c r="A38" s="221" t="s">
        <v>570</v>
      </c>
      <c r="B38" s="81">
        <v>149</v>
      </c>
      <c r="C38" s="62" t="s">
        <v>113</v>
      </c>
      <c r="D38" s="18">
        <v>86.75</v>
      </c>
      <c r="E38" s="37">
        <v>250</v>
      </c>
      <c r="F38" s="148" t="s">
        <v>131</v>
      </c>
      <c r="G38" s="48" t="s">
        <v>19</v>
      </c>
      <c r="H38" s="9"/>
      <c r="I38" s="161" t="s">
        <v>178</v>
      </c>
      <c r="J38" s="37" t="s">
        <v>147</v>
      </c>
      <c r="K38" s="18">
        <f t="shared" si="1"/>
        <v>86.75</v>
      </c>
      <c r="L38" s="18">
        <f t="shared" ref="L38:L53" si="7">K38</f>
        <v>86.75</v>
      </c>
      <c r="M38" s="13"/>
      <c r="N38" s="205">
        <f t="shared" ref="N38:N53" si="8">K38-L38</f>
        <v>0</v>
      </c>
      <c r="P38" s="39"/>
      <c r="Q38" s="39"/>
      <c r="R38" s="90"/>
      <c r="S38" s="51"/>
    </row>
    <row r="39" spans="1:19">
      <c r="A39" s="221" t="s">
        <v>570</v>
      </c>
      <c r="B39" s="81">
        <v>149</v>
      </c>
      <c r="C39" s="62" t="s">
        <v>114</v>
      </c>
      <c r="D39" s="18">
        <v>32</v>
      </c>
      <c r="E39" s="37">
        <v>250</v>
      </c>
      <c r="F39" s="148" t="s">
        <v>132</v>
      </c>
      <c r="G39" s="48" t="s">
        <v>19</v>
      </c>
      <c r="H39" s="9"/>
      <c r="I39" s="161" t="s">
        <v>177</v>
      </c>
      <c r="J39" s="37" t="s">
        <v>148</v>
      </c>
      <c r="K39" s="18">
        <f t="shared" si="1"/>
        <v>32</v>
      </c>
      <c r="L39" s="18">
        <f t="shared" si="7"/>
        <v>32</v>
      </c>
      <c r="M39" s="13"/>
      <c r="N39" s="205">
        <f t="shared" si="8"/>
        <v>0</v>
      </c>
      <c r="P39" s="39"/>
      <c r="Q39" s="39"/>
      <c r="R39" s="90"/>
      <c r="S39" s="51"/>
    </row>
    <row r="40" spans="1:19">
      <c r="A40" s="221" t="s">
        <v>570</v>
      </c>
      <c r="B40" s="81">
        <v>149</v>
      </c>
      <c r="C40" s="62" t="s">
        <v>115</v>
      </c>
      <c r="D40" s="18">
        <v>24.3</v>
      </c>
      <c r="E40" s="37">
        <v>300</v>
      </c>
      <c r="F40" s="148" t="s">
        <v>133</v>
      </c>
      <c r="G40" s="48" t="s">
        <v>19</v>
      </c>
      <c r="H40" s="9"/>
      <c r="I40" s="161" t="s">
        <v>176</v>
      </c>
      <c r="J40" s="37" t="s">
        <v>149</v>
      </c>
      <c r="K40" s="18">
        <f t="shared" si="1"/>
        <v>24.3</v>
      </c>
      <c r="L40" s="18">
        <f t="shared" si="7"/>
        <v>24.3</v>
      </c>
      <c r="M40" s="13"/>
      <c r="N40" s="205">
        <f t="shared" si="8"/>
        <v>0</v>
      </c>
      <c r="P40" s="39"/>
      <c r="Q40" s="39"/>
      <c r="R40" s="90"/>
      <c r="S40" s="51"/>
    </row>
    <row r="41" spans="1:19">
      <c r="A41" s="221" t="s">
        <v>570</v>
      </c>
      <c r="B41" s="81">
        <v>149</v>
      </c>
      <c r="C41" s="62" t="s">
        <v>116</v>
      </c>
      <c r="D41" s="18">
        <v>154.69999999999999</v>
      </c>
      <c r="E41" s="37">
        <v>100</v>
      </c>
      <c r="F41" s="148" t="s">
        <v>134</v>
      </c>
      <c r="G41" s="48" t="s">
        <v>19</v>
      </c>
      <c r="H41" s="9"/>
      <c r="I41" s="161" t="s">
        <v>175</v>
      </c>
      <c r="J41" s="37" t="s">
        <v>150</v>
      </c>
      <c r="K41" s="18">
        <f t="shared" si="1"/>
        <v>154.69999999999999</v>
      </c>
      <c r="L41" s="18">
        <f t="shared" si="7"/>
        <v>154.69999999999999</v>
      </c>
      <c r="M41" s="13"/>
      <c r="N41" s="205">
        <f t="shared" si="8"/>
        <v>0</v>
      </c>
      <c r="P41" s="39"/>
      <c r="Q41" s="39"/>
      <c r="R41" s="90"/>
      <c r="S41" s="51"/>
    </row>
    <row r="42" spans="1:19">
      <c r="A42" s="221" t="s">
        <v>570</v>
      </c>
      <c r="B42" s="81">
        <v>149</v>
      </c>
      <c r="C42" s="62" t="s">
        <v>117</v>
      </c>
      <c r="D42" s="18">
        <v>18.97</v>
      </c>
      <c r="E42" s="37">
        <v>10</v>
      </c>
      <c r="F42" s="148" t="s">
        <v>135</v>
      </c>
      <c r="G42" s="48" t="s">
        <v>19</v>
      </c>
      <c r="H42" s="9"/>
      <c r="I42" s="161" t="s">
        <v>174</v>
      </c>
      <c r="J42" s="37" t="s">
        <v>151</v>
      </c>
      <c r="K42" s="18">
        <f t="shared" si="1"/>
        <v>18.97</v>
      </c>
      <c r="L42" s="18">
        <f t="shared" si="7"/>
        <v>18.97</v>
      </c>
      <c r="M42" s="13"/>
      <c r="N42" s="205">
        <f t="shared" si="8"/>
        <v>0</v>
      </c>
      <c r="P42" s="39"/>
      <c r="Q42" s="39"/>
      <c r="R42" s="90"/>
      <c r="S42" s="51"/>
    </row>
    <row r="43" spans="1:19">
      <c r="A43" s="221" t="s">
        <v>570</v>
      </c>
      <c r="B43" s="81">
        <v>149</v>
      </c>
      <c r="C43" s="62" t="s">
        <v>118</v>
      </c>
      <c r="D43" s="18">
        <v>76.099999999999994</v>
      </c>
      <c r="E43" s="37">
        <v>100</v>
      </c>
      <c r="F43" s="148" t="s">
        <v>136</v>
      </c>
      <c r="G43" s="48" t="s">
        <v>19</v>
      </c>
      <c r="H43" s="9"/>
      <c r="I43" s="161" t="s">
        <v>173</v>
      </c>
      <c r="J43" s="37" t="s">
        <v>152</v>
      </c>
      <c r="K43" s="18">
        <f t="shared" si="1"/>
        <v>76.099999999999994</v>
      </c>
      <c r="L43" s="18">
        <f t="shared" si="7"/>
        <v>76.099999999999994</v>
      </c>
      <c r="M43" s="13"/>
      <c r="N43" s="205">
        <f t="shared" si="8"/>
        <v>0</v>
      </c>
      <c r="P43" s="39"/>
      <c r="Q43" s="39"/>
      <c r="R43" s="90"/>
      <c r="S43" s="51"/>
    </row>
    <row r="44" spans="1:19">
      <c r="A44" s="221" t="s">
        <v>570</v>
      </c>
      <c r="B44" s="81">
        <v>149</v>
      </c>
      <c r="C44" s="62" t="s">
        <v>119</v>
      </c>
      <c r="D44" s="18">
        <v>22</v>
      </c>
      <c r="E44" s="37">
        <v>25</v>
      </c>
      <c r="F44" s="148" t="s">
        <v>132</v>
      </c>
      <c r="G44" s="48" t="s">
        <v>19</v>
      </c>
      <c r="H44" s="9"/>
      <c r="I44" s="161" t="s">
        <v>172</v>
      </c>
      <c r="J44" s="37" t="s">
        <v>153</v>
      </c>
      <c r="K44" s="18">
        <f t="shared" si="1"/>
        <v>22</v>
      </c>
      <c r="L44" s="18">
        <f t="shared" si="7"/>
        <v>22</v>
      </c>
      <c r="M44" s="13"/>
      <c r="N44" s="205">
        <f t="shared" si="8"/>
        <v>0</v>
      </c>
      <c r="P44" s="39"/>
      <c r="Q44" s="39"/>
      <c r="R44" s="90"/>
      <c r="S44" s="51"/>
    </row>
    <row r="45" spans="1:19">
      <c r="A45" s="221" t="s">
        <v>570</v>
      </c>
      <c r="B45" s="81">
        <v>149</v>
      </c>
      <c r="C45" s="62" t="s">
        <v>120</v>
      </c>
      <c r="D45" s="18">
        <v>26.6</v>
      </c>
      <c r="E45" s="37">
        <v>200</v>
      </c>
      <c r="F45" s="148" t="s">
        <v>137</v>
      </c>
      <c r="G45" s="48" t="s">
        <v>19</v>
      </c>
      <c r="H45" s="9"/>
      <c r="I45" s="161" t="s">
        <v>170</v>
      </c>
      <c r="J45" s="37" t="s">
        <v>154</v>
      </c>
      <c r="K45" s="18">
        <f t="shared" si="1"/>
        <v>26.6</v>
      </c>
      <c r="L45" s="18">
        <f t="shared" si="7"/>
        <v>26.6</v>
      </c>
      <c r="M45" s="13"/>
      <c r="N45" s="205">
        <f t="shared" si="8"/>
        <v>0</v>
      </c>
      <c r="P45" s="39"/>
      <c r="Q45" s="39"/>
      <c r="R45" s="90"/>
      <c r="S45" s="51"/>
    </row>
    <row r="46" spans="1:19">
      <c r="A46" s="221" t="s">
        <v>570</v>
      </c>
      <c r="B46" s="81">
        <v>149</v>
      </c>
      <c r="C46" s="62" t="s">
        <v>121</v>
      </c>
      <c r="D46" s="18">
        <v>25.6</v>
      </c>
      <c r="E46" s="37">
        <v>100</v>
      </c>
      <c r="F46" s="148" t="s">
        <v>138</v>
      </c>
      <c r="G46" s="48" t="s">
        <v>19</v>
      </c>
      <c r="H46" s="9"/>
      <c r="I46" s="161" t="s">
        <v>171</v>
      </c>
      <c r="J46" s="37" t="s">
        <v>155</v>
      </c>
      <c r="K46" s="18">
        <f t="shared" si="1"/>
        <v>25.6</v>
      </c>
      <c r="L46" s="18">
        <f t="shared" si="7"/>
        <v>25.6</v>
      </c>
      <c r="M46" s="13"/>
      <c r="N46" s="205">
        <f t="shared" si="8"/>
        <v>0</v>
      </c>
      <c r="P46" s="39"/>
      <c r="Q46" s="39"/>
      <c r="R46" s="90"/>
      <c r="S46" s="51"/>
    </row>
    <row r="47" spans="1:19">
      <c r="A47" s="221" t="s">
        <v>570</v>
      </c>
      <c r="B47" s="81">
        <v>149</v>
      </c>
      <c r="C47" s="70" t="s">
        <v>122</v>
      </c>
      <c r="D47" s="18">
        <v>15.36</v>
      </c>
      <c r="E47" s="37">
        <v>30</v>
      </c>
      <c r="F47" s="118" t="s">
        <v>139</v>
      </c>
      <c r="G47" s="48" t="s">
        <v>19</v>
      </c>
      <c r="H47" s="9"/>
      <c r="I47" s="161" t="s">
        <v>169</v>
      </c>
      <c r="J47" s="55" t="s">
        <v>156</v>
      </c>
      <c r="K47" s="18">
        <f t="shared" si="1"/>
        <v>15.36</v>
      </c>
      <c r="L47" s="18">
        <f t="shared" si="7"/>
        <v>15.36</v>
      </c>
      <c r="M47" s="13"/>
      <c r="N47" s="205">
        <f t="shared" si="8"/>
        <v>0</v>
      </c>
      <c r="P47" s="39"/>
      <c r="Q47" s="39"/>
      <c r="R47" s="90"/>
      <c r="S47" s="51"/>
    </row>
    <row r="48" spans="1:19">
      <c r="A48" s="221" t="s">
        <v>570</v>
      </c>
      <c r="B48" s="81">
        <v>149</v>
      </c>
      <c r="C48" s="70" t="s">
        <v>123</v>
      </c>
      <c r="D48" s="18">
        <v>23.55</v>
      </c>
      <c r="E48" s="37">
        <v>30</v>
      </c>
      <c r="F48" s="118" t="s">
        <v>140</v>
      </c>
      <c r="G48" s="48" t="s">
        <v>19</v>
      </c>
      <c r="H48" s="9"/>
      <c r="I48" s="161" t="s">
        <v>168</v>
      </c>
      <c r="J48" s="55" t="s">
        <v>157</v>
      </c>
      <c r="K48" s="18">
        <f t="shared" si="1"/>
        <v>23.55</v>
      </c>
      <c r="L48" s="18">
        <f t="shared" si="7"/>
        <v>23.55</v>
      </c>
      <c r="M48" s="13"/>
      <c r="N48" s="205">
        <f t="shared" si="8"/>
        <v>0</v>
      </c>
      <c r="P48" s="39"/>
      <c r="Q48" s="39"/>
      <c r="R48" s="90"/>
      <c r="S48" s="51"/>
    </row>
    <row r="49" spans="1:20">
      <c r="A49" s="221" t="s">
        <v>570</v>
      </c>
      <c r="B49" s="81">
        <v>149</v>
      </c>
      <c r="C49" s="67" t="s">
        <v>124</v>
      </c>
      <c r="D49" s="18">
        <v>27.45</v>
      </c>
      <c r="E49" s="37">
        <v>50</v>
      </c>
      <c r="F49" s="118" t="s">
        <v>141</v>
      </c>
      <c r="G49" s="48" t="s">
        <v>19</v>
      </c>
      <c r="H49" s="9"/>
      <c r="I49" s="161" t="s">
        <v>167</v>
      </c>
      <c r="J49" s="55" t="s">
        <v>158</v>
      </c>
      <c r="K49" s="18">
        <f t="shared" si="1"/>
        <v>27.45</v>
      </c>
      <c r="L49" s="18">
        <f t="shared" si="7"/>
        <v>27.45</v>
      </c>
      <c r="M49" s="13"/>
      <c r="N49" s="205">
        <f t="shared" si="8"/>
        <v>0</v>
      </c>
      <c r="P49" s="39"/>
      <c r="Q49" s="39"/>
      <c r="R49" s="90"/>
      <c r="S49" s="51"/>
    </row>
    <row r="50" spans="1:20" ht="48">
      <c r="A50" s="221" t="s">
        <v>570</v>
      </c>
      <c r="B50" s="81">
        <v>149</v>
      </c>
      <c r="C50" s="67" t="s">
        <v>125</v>
      </c>
      <c r="D50" s="18">
        <v>3</v>
      </c>
      <c r="E50" s="37">
        <v>10</v>
      </c>
      <c r="F50" s="124" t="s">
        <v>142</v>
      </c>
      <c r="G50" s="48" t="s">
        <v>19</v>
      </c>
      <c r="H50" s="9"/>
      <c r="I50" s="161" t="s">
        <v>164</v>
      </c>
      <c r="J50" s="55" t="s">
        <v>159</v>
      </c>
      <c r="K50" s="18">
        <f t="shared" si="1"/>
        <v>3</v>
      </c>
      <c r="L50" s="18">
        <f t="shared" si="7"/>
        <v>3</v>
      </c>
      <c r="M50" s="13"/>
      <c r="N50" s="205">
        <f t="shared" si="8"/>
        <v>0</v>
      </c>
      <c r="P50" s="39"/>
      <c r="Q50" s="39"/>
      <c r="R50" s="90"/>
      <c r="S50" s="51"/>
    </row>
    <row r="51" spans="1:20">
      <c r="A51" s="221" t="s">
        <v>570</v>
      </c>
      <c r="B51" s="81">
        <v>149</v>
      </c>
      <c r="C51" s="67" t="s">
        <v>126</v>
      </c>
      <c r="D51" s="18">
        <v>46</v>
      </c>
      <c r="E51" s="37">
        <v>200</v>
      </c>
      <c r="F51" s="118" t="s">
        <v>143</v>
      </c>
      <c r="G51" s="48" t="s">
        <v>19</v>
      </c>
      <c r="H51" s="9"/>
      <c r="I51" s="161" t="s">
        <v>165</v>
      </c>
      <c r="J51" s="55" t="s">
        <v>160</v>
      </c>
      <c r="K51" s="18">
        <f t="shared" si="1"/>
        <v>46</v>
      </c>
      <c r="L51" s="18">
        <f t="shared" si="7"/>
        <v>46</v>
      </c>
      <c r="M51" s="13"/>
      <c r="N51" s="205">
        <f t="shared" si="8"/>
        <v>0</v>
      </c>
      <c r="P51" s="39"/>
      <c r="Q51" s="39"/>
      <c r="R51" s="90"/>
      <c r="S51" s="51"/>
    </row>
    <row r="52" spans="1:20">
      <c r="A52" s="221" t="s">
        <v>570</v>
      </c>
      <c r="B52" s="81">
        <v>149</v>
      </c>
      <c r="C52" s="70" t="s">
        <v>127</v>
      </c>
      <c r="D52" s="18">
        <v>46.65</v>
      </c>
      <c r="E52" s="37">
        <v>30</v>
      </c>
      <c r="F52" s="118" t="s">
        <v>144</v>
      </c>
      <c r="G52" s="48" t="s">
        <v>19</v>
      </c>
      <c r="H52" s="9"/>
      <c r="I52" s="161" t="s">
        <v>166</v>
      </c>
      <c r="J52" s="82" t="s">
        <v>161</v>
      </c>
      <c r="K52" s="18">
        <f t="shared" si="1"/>
        <v>46.65</v>
      </c>
      <c r="L52" s="18">
        <f t="shared" si="7"/>
        <v>46.65</v>
      </c>
      <c r="M52" s="13"/>
      <c r="N52" s="205">
        <f t="shared" si="8"/>
        <v>0</v>
      </c>
      <c r="P52" s="39"/>
      <c r="Q52" s="39"/>
      <c r="R52" s="90"/>
      <c r="S52" s="51"/>
    </row>
    <row r="53" spans="1:20">
      <c r="A53" s="221" t="s">
        <v>570</v>
      </c>
      <c r="B53" s="81">
        <v>149</v>
      </c>
      <c r="C53" s="70" t="s">
        <v>128</v>
      </c>
      <c r="D53" s="18">
        <v>119.34</v>
      </c>
      <c r="E53" s="37">
        <v>6</v>
      </c>
      <c r="F53" s="118" t="s">
        <v>145</v>
      </c>
      <c r="G53" s="48" t="s">
        <v>19</v>
      </c>
      <c r="H53" s="9"/>
      <c r="I53" s="161" t="s">
        <v>163</v>
      </c>
      <c r="J53" s="82" t="s">
        <v>162</v>
      </c>
      <c r="K53" s="18">
        <f t="shared" si="1"/>
        <v>119.34</v>
      </c>
      <c r="L53" s="18">
        <f t="shared" si="7"/>
        <v>119.34</v>
      </c>
      <c r="M53" s="13"/>
      <c r="N53" s="205">
        <f t="shared" si="8"/>
        <v>0</v>
      </c>
      <c r="P53" s="39"/>
      <c r="Q53" s="39"/>
      <c r="R53" s="90"/>
      <c r="S53" s="51"/>
    </row>
    <row r="54" spans="1:20" ht="24">
      <c r="A54" s="58"/>
      <c r="B54" s="59"/>
      <c r="C54" s="84" t="s">
        <v>180</v>
      </c>
      <c r="D54" s="57">
        <f>D55+D56+D57+D58+D59+D60</f>
        <v>48.152999999999992</v>
      </c>
      <c r="E54" s="60">
        <f>E55+E56+E57+E58+E59+E60</f>
        <v>147</v>
      </c>
      <c r="F54" s="151"/>
      <c r="G54" s="60"/>
      <c r="H54" s="60"/>
      <c r="I54" s="60"/>
      <c r="J54" s="60"/>
      <c r="K54" s="57">
        <f>K55+K56+K57+K58+K59+K60</f>
        <v>48.152999999999992</v>
      </c>
      <c r="L54" s="60">
        <f>L55+L56+L57+L58+L59+L60</f>
        <v>48.152999999999992</v>
      </c>
      <c r="M54" s="60">
        <f>M55+M56+M57+M58+M59+M60</f>
        <v>0</v>
      </c>
      <c r="N54" s="60">
        <f>N55+N56+N57+N58+N59+N60</f>
        <v>0</v>
      </c>
      <c r="P54" s="51"/>
      <c r="Q54" s="51"/>
      <c r="R54" s="51"/>
      <c r="S54" s="51"/>
    </row>
    <row r="55" spans="1:20">
      <c r="A55" s="221" t="s">
        <v>570</v>
      </c>
      <c r="B55" s="81">
        <v>149</v>
      </c>
      <c r="C55" s="64" t="s">
        <v>181</v>
      </c>
      <c r="D55" s="18">
        <v>16.98</v>
      </c>
      <c r="E55" s="37">
        <v>10</v>
      </c>
      <c r="F55" s="76" t="s">
        <v>195</v>
      </c>
      <c r="G55" s="48" t="s">
        <v>19</v>
      </c>
      <c r="H55" s="9"/>
      <c r="I55" s="161" t="s">
        <v>222</v>
      </c>
      <c r="J55" s="79" t="s">
        <v>203</v>
      </c>
      <c r="K55" s="18">
        <f>D55</f>
        <v>16.98</v>
      </c>
      <c r="L55" s="18">
        <f>K55</f>
        <v>16.98</v>
      </c>
      <c r="M55" s="13"/>
      <c r="N55" s="205">
        <f>K55-L55</f>
        <v>0</v>
      </c>
      <c r="P55" s="39"/>
      <c r="Q55" s="39"/>
      <c r="R55" s="40"/>
      <c r="S55" s="51"/>
    </row>
    <row r="56" spans="1:20">
      <c r="A56" s="221" t="s">
        <v>570</v>
      </c>
      <c r="B56" s="81">
        <v>149</v>
      </c>
      <c r="C56" s="70" t="s">
        <v>57</v>
      </c>
      <c r="D56" s="18">
        <v>5.9950000000000001</v>
      </c>
      <c r="E56" s="37">
        <v>5</v>
      </c>
      <c r="F56" s="76" t="s">
        <v>196</v>
      </c>
      <c r="G56" s="48" t="s">
        <v>19</v>
      </c>
      <c r="H56" s="9"/>
      <c r="I56" s="161" t="s">
        <v>217</v>
      </c>
      <c r="J56" s="79" t="s">
        <v>204</v>
      </c>
      <c r="K56" s="18">
        <f t="shared" ref="K56:K87" si="9">D56</f>
        <v>5.9950000000000001</v>
      </c>
      <c r="L56" s="18">
        <f t="shared" ref="L56:L60" si="10">K56</f>
        <v>5.9950000000000001</v>
      </c>
      <c r="M56" s="13"/>
      <c r="N56" s="205">
        <f t="shared" ref="N56:N60" si="11">K56-L56</f>
        <v>0</v>
      </c>
      <c r="P56" s="39"/>
      <c r="Q56" s="39"/>
      <c r="R56" s="40"/>
      <c r="S56" s="51"/>
    </row>
    <row r="57" spans="1:20">
      <c r="A57" s="221" t="s">
        <v>570</v>
      </c>
      <c r="B57" s="81">
        <v>149</v>
      </c>
      <c r="C57" s="83" t="s">
        <v>182</v>
      </c>
      <c r="D57" s="18">
        <v>21.797999999999998</v>
      </c>
      <c r="E57" s="37">
        <v>102</v>
      </c>
      <c r="F57" s="76" t="s">
        <v>77</v>
      </c>
      <c r="G57" s="48" t="s">
        <v>19</v>
      </c>
      <c r="H57" s="9"/>
      <c r="I57" s="161" t="s">
        <v>218</v>
      </c>
      <c r="J57" s="79" t="s">
        <v>205</v>
      </c>
      <c r="K57" s="18">
        <f t="shared" si="9"/>
        <v>21.797999999999998</v>
      </c>
      <c r="L57" s="18">
        <f t="shared" si="10"/>
        <v>21.797999999999998</v>
      </c>
      <c r="M57" s="13"/>
      <c r="N57" s="205">
        <f t="shared" si="11"/>
        <v>0</v>
      </c>
      <c r="P57" s="39"/>
      <c r="Q57" s="39"/>
      <c r="R57" s="40"/>
      <c r="S57" s="51"/>
    </row>
    <row r="58" spans="1:20">
      <c r="A58" s="221" t="s">
        <v>570</v>
      </c>
      <c r="B58" s="81">
        <v>149</v>
      </c>
      <c r="C58" s="70" t="s">
        <v>183</v>
      </c>
      <c r="D58" s="18">
        <v>0.73</v>
      </c>
      <c r="E58" s="37">
        <v>10</v>
      </c>
      <c r="F58" s="76" t="s">
        <v>197</v>
      </c>
      <c r="G58" s="48" t="s">
        <v>19</v>
      </c>
      <c r="H58" s="9"/>
      <c r="I58" s="161" t="s">
        <v>219</v>
      </c>
      <c r="J58" s="79" t="s">
        <v>206</v>
      </c>
      <c r="K58" s="18">
        <f t="shared" si="9"/>
        <v>0.73</v>
      </c>
      <c r="L58" s="18">
        <f t="shared" si="10"/>
        <v>0.73</v>
      </c>
      <c r="M58" s="13"/>
      <c r="N58" s="205">
        <f t="shared" si="11"/>
        <v>0</v>
      </c>
      <c r="P58" s="39"/>
      <c r="Q58" s="39"/>
      <c r="R58" s="40"/>
      <c r="S58" s="51"/>
    </row>
    <row r="59" spans="1:20">
      <c r="A59" s="221" t="s">
        <v>570</v>
      </c>
      <c r="B59" s="81">
        <v>149</v>
      </c>
      <c r="C59" s="70" t="s">
        <v>184</v>
      </c>
      <c r="D59" s="18">
        <v>2.0499999999999998</v>
      </c>
      <c r="E59" s="37">
        <v>10</v>
      </c>
      <c r="F59" s="76" t="s">
        <v>198</v>
      </c>
      <c r="G59" s="48" t="s">
        <v>19</v>
      </c>
      <c r="H59" s="9"/>
      <c r="I59" s="161" t="s">
        <v>220</v>
      </c>
      <c r="J59" s="79" t="s">
        <v>207</v>
      </c>
      <c r="K59" s="18">
        <f t="shared" si="9"/>
        <v>2.0499999999999998</v>
      </c>
      <c r="L59" s="18">
        <f t="shared" si="10"/>
        <v>2.0499999999999998</v>
      </c>
      <c r="M59" s="13"/>
      <c r="N59" s="205">
        <f t="shared" si="11"/>
        <v>0</v>
      </c>
      <c r="P59" s="39"/>
      <c r="Q59" s="39"/>
      <c r="R59" s="40"/>
      <c r="S59" s="51"/>
    </row>
    <row r="60" spans="1:20">
      <c r="A60" s="221" t="s">
        <v>570</v>
      </c>
      <c r="B60" s="81">
        <v>149</v>
      </c>
      <c r="C60" s="70" t="s">
        <v>185</v>
      </c>
      <c r="D60" s="18">
        <v>0.6</v>
      </c>
      <c r="E60" s="37">
        <v>10</v>
      </c>
      <c r="F60" s="76" t="s">
        <v>72</v>
      </c>
      <c r="G60" s="48" t="s">
        <v>19</v>
      </c>
      <c r="H60" s="9"/>
      <c r="I60" s="161" t="s">
        <v>221</v>
      </c>
      <c r="J60" s="79" t="s">
        <v>208</v>
      </c>
      <c r="K60" s="18">
        <f t="shared" si="9"/>
        <v>0.6</v>
      </c>
      <c r="L60" s="18">
        <f t="shared" si="10"/>
        <v>0.6</v>
      </c>
      <c r="M60" s="13"/>
      <c r="N60" s="205">
        <f t="shared" si="11"/>
        <v>0</v>
      </c>
      <c r="P60" s="39"/>
      <c r="Q60" s="39"/>
      <c r="R60" s="40"/>
      <c r="S60" s="51"/>
      <c r="T60" s="23">
        <f>R61+R70</f>
        <v>0</v>
      </c>
    </row>
    <row r="61" spans="1:20" ht="24">
      <c r="A61" s="58"/>
      <c r="B61" s="59"/>
      <c r="C61" s="85" t="s">
        <v>186</v>
      </c>
      <c r="D61" s="57">
        <f>D62+D63+D64+D65+D66+D67+D68+D69</f>
        <v>146.13399999999999</v>
      </c>
      <c r="E61" s="57">
        <f>E62+E63+E64+E65+E66+E67+E68+E69</f>
        <v>586</v>
      </c>
      <c r="F61" s="60"/>
      <c r="G61" s="60"/>
      <c r="H61" s="60"/>
      <c r="I61" s="60"/>
      <c r="J61" s="60"/>
      <c r="K61" s="57">
        <f>K62+K63+K64+K65+K66+K67+K68+K69</f>
        <v>146.13399999999999</v>
      </c>
      <c r="L61" s="57">
        <f t="shared" ref="L61:N61" si="12">L62+L63+L64+L65+L66+L67+L68+L69</f>
        <v>146.13399999999999</v>
      </c>
      <c r="M61" s="57">
        <f t="shared" si="12"/>
        <v>0</v>
      </c>
      <c r="N61" s="57">
        <f t="shared" si="12"/>
        <v>0</v>
      </c>
      <c r="P61" s="39"/>
      <c r="Q61" s="39"/>
      <c r="R61" s="40"/>
      <c r="S61" s="51"/>
    </row>
    <row r="62" spans="1:20">
      <c r="A62" s="221" t="s">
        <v>570</v>
      </c>
      <c r="B62" s="81">
        <v>149</v>
      </c>
      <c r="C62" s="83" t="s">
        <v>187</v>
      </c>
      <c r="D62" s="18">
        <v>20.010000000000002</v>
      </c>
      <c r="E62" s="37">
        <v>40</v>
      </c>
      <c r="F62" s="76" t="s">
        <v>199</v>
      </c>
      <c r="G62" s="48" t="s">
        <v>19</v>
      </c>
      <c r="H62" s="9"/>
      <c r="I62" s="161" t="s">
        <v>223</v>
      </c>
      <c r="J62" s="79" t="s">
        <v>209</v>
      </c>
      <c r="K62" s="18">
        <f t="shared" si="9"/>
        <v>20.010000000000002</v>
      </c>
      <c r="L62" s="18">
        <f>K62</f>
        <v>20.010000000000002</v>
      </c>
      <c r="M62" s="13"/>
      <c r="N62" s="205">
        <f>K62-L62</f>
        <v>0</v>
      </c>
      <c r="P62" s="39"/>
      <c r="Q62" s="39"/>
      <c r="R62" s="40"/>
      <c r="S62" s="51"/>
    </row>
    <row r="63" spans="1:20">
      <c r="A63" s="221" t="s">
        <v>570</v>
      </c>
      <c r="B63" s="81">
        <v>149</v>
      </c>
      <c r="C63" s="70" t="s">
        <v>188</v>
      </c>
      <c r="D63" s="18">
        <v>5.31</v>
      </c>
      <c r="E63" s="37">
        <v>30</v>
      </c>
      <c r="F63" s="76" t="s">
        <v>137</v>
      </c>
      <c r="G63" s="48" t="s">
        <v>19</v>
      </c>
      <c r="H63" s="9"/>
      <c r="I63" s="161" t="s">
        <v>224</v>
      </c>
      <c r="J63" s="79" t="s">
        <v>210</v>
      </c>
      <c r="K63" s="18">
        <f t="shared" si="9"/>
        <v>5.31</v>
      </c>
      <c r="L63" s="18">
        <f t="shared" ref="L63:L69" si="13">K63</f>
        <v>5.31</v>
      </c>
      <c r="M63" s="13"/>
      <c r="N63" s="205">
        <f t="shared" ref="N63:N69" si="14">K63-L63</f>
        <v>0</v>
      </c>
      <c r="P63" s="39"/>
      <c r="Q63" s="39"/>
      <c r="R63" s="40"/>
      <c r="S63" s="51"/>
    </row>
    <row r="64" spans="1:20">
      <c r="A64" s="221" t="s">
        <v>570</v>
      </c>
      <c r="B64" s="81">
        <v>149</v>
      </c>
      <c r="C64" s="70" t="s">
        <v>189</v>
      </c>
      <c r="D64" s="18">
        <v>22.5</v>
      </c>
      <c r="E64" s="37">
        <v>50</v>
      </c>
      <c r="F64" s="76" t="s">
        <v>132</v>
      </c>
      <c r="G64" s="48" t="s">
        <v>19</v>
      </c>
      <c r="H64" s="9"/>
      <c r="I64" s="161" t="s">
        <v>225</v>
      </c>
      <c r="J64" s="79" t="s">
        <v>211</v>
      </c>
      <c r="K64" s="18">
        <f t="shared" si="9"/>
        <v>22.5</v>
      </c>
      <c r="L64" s="18">
        <f t="shared" si="13"/>
        <v>22.5</v>
      </c>
      <c r="M64" s="13"/>
      <c r="N64" s="205">
        <f t="shared" si="14"/>
        <v>0</v>
      </c>
      <c r="P64" s="39"/>
      <c r="Q64" s="39"/>
      <c r="R64" s="40"/>
      <c r="S64" s="51"/>
    </row>
    <row r="65" spans="1:19">
      <c r="A65" s="221" t="s">
        <v>570</v>
      </c>
      <c r="B65" s="81">
        <v>149</v>
      </c>
      <c r="C65" s="67" t="s">
        <v>190</v>
      </c>
      <c r="D65" s="18">
        <v>4.87</v>
      </c>
      <c r="E65" s="37">
        <v>10</v>
      </c>
      <c r="F65" s="76" t="s">
        <v>200</v>
      </c>
      <c r="G65" s="48" t="s">
        <v>19</v>
      </c>
      <c r="H65" s="9"/>
      <c r="I65" s="161" t="s">
        <v>226</v>
      </c>
      <c r="J65" s="79" t="s">
        <v>212</v>
      </c>
      <c r="K65" s="18">
        <f t="shared" si="9"/>
        <v>4.87</v>
      </c>
      <c r="L65" s="18">
        <f t="shared" si="13"/>
        <v>4.87</v>
      </c>
      <c r="M65" s="13"/>
      <c r="N65" s="205">
        <f t="shared" si="14"/>
        <v>0</v>
      </c>
      <c r="P65" s="39"/>
      <c r="Q65" s="39"/>
      <c r="R65" s="40"/>
      <c r="S65" s="51"/>
    </row>
    <row r="66" spans="1:19">
      <c r="A66" s="221" t="s">
        <v>570</v>
      </c>
      <c r="B66" s="81">
        <v>149</v>
      </c>
      <c r="C66" s="67" t="s">
        <v>191</v>
      </c>
      <c r="D66" s="18">
        <v>14.2</v>
      </c>
      <c r="E66" s="37">
        <v>200</v>
      </c>
      <c r="F66" s="76" t="s">
        <v>201</v>
      </c>
      <c r="G66" s="48" t="s">
        <v>19</v>
      </c>
      <c r="H66" s="9"/>
      <c r="I66" s="161" t="s">
        <v>227</v>
      </c>
      <c r="J66" s="79" t="s">
        <v>213</v>
      </c>
      <c r="K66" s="18">
        <f t="shared" si="9"/>
        <v>14.2</v>
      </c>
      <c r="L66" s="18">
        <f t="shared" si="13"/>
        <v>14.2</v>
      </c>
      <c r="M66" s="13"/>
      <c r="N66" s="205">
        <f t="shared" si="14"/>
        <v>0</v>
      </c>
      <c r="P66" s="39"/>
      <c r="Q66" s="39"/>
      <c r="R66" s="40"/>
      <c r="S66" s="51"/>
    </row>
    <row r="67" spans="1:19">
      <c r="A67" s="221" t="s">
        <v>570</v>
      </c>
      <c r="B67" s="81">
        <v>149</v>
      </c>
      <c r="C67" s="67" t="s">
        <v>192</v>
      </c>
      <c r="D67" s="18">
        <v>55.4</v>
      </c>
      <c r="E67" s="37">
        <v>200</v>
      </c>
      <c r="F67" s="76" t="s">
        <v>133</v>
      </c>
      <c r="G67" s="48" t="s">
        <v>19</v>
      </c>
      <c r="H67" s="9"/>
      <c r="I67" s="161" t="s">
        <v>228</v>
      </c>
      <c r="J67" s="79" t="s">
        <v>214</v>
      </c>
      <c r="K67" s="18">
        <f t="shared" si="9"/>
        <v>55.4</v>
      </c>
      <c r="L67" s="18">
        <f t="shared" si="13"/>
        <v>55.4</v>
      </c>
      <c r="M67" s="13"/>
      <c r="N67" s="205">
        <f t="shared" si="14"/>
        <v>0</v>
      </c>
      <c r="P67" s="39"/>
      <c r="Q67" s="39"/>
      <c r="R67" s="40"/>
      <c r="S67" s="51"/>
    </row>
    <row r="68" spans="1:19">
      <c r="A68" s="221" t="s">
        <v>570</v>
      </c>
      <c r="B68" s="81">
        <v>149</v>
      </c>
      <c r="C68" s="67" t="s">
        <v>193</v>
      </c>
      <c r="D68" s="18">
        <v>8.85</v>
      </c>
      <c r="E68" s="37">
        <v>50</v>
      </c>
      <c r="F68" s="76" t="s">
        <v>137</v>
      </c>
      <c r="G68" s="48" t="s">
        <v>19</v>
      </c>
      <c r="H68" s="9"/>
      <c r="I68" s="161" t="s">
        <v>229</v>
      </c>
      <c r="J68" s="79" t="s">
        <v>215</v>
      </c>
      <c r="K68" s="18">
        <f t="shared" si="9"/>
        <v>8.85</v>
      </c>
      <c r="L68" s="18">
        <f t="shared" si="13"/>
        <v>8.85</v>
      </c>
      <c r="M68" s="13"/>
      <c r="N68" s="205">
        <f t="shared" si="14"/>
        <v>0</v>
      </c>
      <c r="P68" s="39"/>
      <c r="Q68" s="39"/>
      <c r="R68" s="40"/>
      <c r="S68" s="51"/>
    </row>
    <row r="69" spans="1:19">
      <c r="A69" s="221" t="s">
        <v>570</v>
      </c>
      <c r="B69" s="81">
        <v>149</v>
      </c>
      <c r="C69" s="70" t="s">
        <v>194</v>
      </c>
      <c r="D69" s="18">
        <v>14.994</v>
      </c>
      <c r="E69" s="37">
        <v>6</v>
      </c>
      <c r="F69" s="76" t="s">
        <v>202</v>
      </c>
      <c r="G69" s="48" t="s">
        <v>19</v>
      </c>
      <c r="H69" s="9"/>
      <c r="I69" s="161" t="s">
        <v>231</v>
      </c>
      <c r="J69" s="80" t="s">
        <v>216</v>
      </c>
      <c r="K69" s="18">
        <f t="shared" si="9"/>
        <v>14.994</v>
      </c>
      <c r="L69" s="18">
        <f t="shared" si="13"/>
        <v>14.994</v>
      </c>
      <c r="M69" s="13"/>
      <c r="N69" s="205">
        <f t="shared" si="14"/>
        <v>0</v>
      </c>
      <c r="P69" s="39"/>
      <c r="Q69" s="39"/>
      <c r="R69" s="40"/>
      <c r="S69" s="51"/>
    </row>
    <row r="70" spans="1:19">
      <c r="A70" s="58"/>
      <c r="B70" s="59"/>
      <c r="C70" s="86" t="s">
        <v>232</v>
      </c>
      <c r="D70" s="57">
        <f>D71+D72</f>
        <v>155.6</v>
      </c>
      <c r="E70" s="57">
        <f>E71+E72</f>
        <v>1700</v>
      </c>
      <c r="F70" s="60"/>
      <c r="G70" s="61"/>
      <c r="H70" s="61"/>
      <c r="I70" s="214"/>
      <c r="J70" s="61"/>
      <c r="K70" s="57">
        <f>K71+K72</f>
        <v>155.6</v>
      </c>
      <c r="L70" s="57">
        <f t="shared" ref="L70:N70" si="15">L71+L72</f>
        <v>155.6</v>
      </c>
      <c r="M70" s="57">
        <f t="shared" si="15"/>
        <v>0</v>
      </c>
      <c r="N70" s="57">
        <f t="shared" si="15"/>
        <v>0</v>
      </c>
      <c r="P70" s="51"/>
      <c r="Q70" s="51"/>
      <c r="R70" s="40"/>
      <c r="S70" s="51"/>
    </row>
    <row r="71" spans="1:19">
      <c r="A71" s="221" t="s">
        <v>570</v>
      </c>
      <c r="B71" s="81">
        <v>149</v>
      </c>
      <c r="C71" s="67" t="s">
        <v>233</v>
      </c>
      <c r="D71" s="18">
        <v>108</v>
      </c>
      <c r="E71" s="18">
        <v>1500</v>
      </c>
      <c r="F71" s="76" t="s">
        <v>201</v>
      </c>
      <c r="G71" s="48" t="s">
        <v>19</v>
      </c>
      <c r="H71" s="9"/>
      <c r="I71" s="161" t="s">
        <v>227</v>
      </c>
      <c r="J71" s="79" t="s">
        <v>213</v>
      </c>
      <c r="K71" s="18">
        <f t="shared" si="9"/>
        <v>108</v>
      </c>
      <c r="L71" s="18">
        <f>K71</f>
        <v>108</v>
      </c>
      <c r="M71" s="13"/>
      <c r="N71" s="205">
        <f>K71-L71</f>
        <v>0</v>
      </c>
      <c r="P71" s="39"/>
      <c r="Q71" s="39"/>
      <c r="R71" s="40"/>
      <c r="S71" s="51"/>
    </row>
    <row r="72" spans="1:19">
      <c r="A72" s="221" t="s">
        <v>570</v>
      </c>
      <c r="B72" s="81">
        <v>149</v>
      </c>
      <c r="C72" s="67" t="s">
        <v>234</v>
      </c>
      <c r="D72" s="18">
        <v>47.6</v>
      </c>
      <c r="E72" s="18">
        <v>200</v>
      </c>
      <c r="F72" s="76" t="s">
        <v>235</v>
      </c>
      <c r="G72" s="48" t="s">
        <v>19</v>
      </c>
      <c r="H72" s="9"/>
      <c r="I72" s="161" t="s">
        <v>237</v>
      </c>
      <c r="J72" s="79" t="s">
        <v>236</v>
      </c>
      <c r="K72" s="18">
        <f t="shared" si="9"/>
        <v>47.6</v>
      </c>
      <c r="L72" s="18">
        <f>K72</f>
        <v>47.6</v>
      </c>
      <c r="M72" s="13"/>
      <c r="N72" s="205">
        <f>K72-L72</f>
        <v>0</v>
      </c>
      <c r="P72" s="39"/>
      <c r="Q72" s="39"/>
      <c r="R72" s="40"/>
      <c r="S72" s="51"/>
    </row>
    <row r="73" spans="1:19">
      <c r="A73" s="58"/>
      <c r="B73" s="59"/>
      <c r="C73" s="87" t="s">
        <v>238</v>
      </c>
      <c r="D73" s="57">
        <f>D74+D75+D85+D76+D77+D78+D79+D80+D81+D82+D83+D84+D86+D87+D88</f>
        <v>2516.9499999999994</v>
      </c>
      <c r="E73" s="57">
        <f>E74+E75+E85+E76+E77+E78+E79+E80+E81+E82+E83+E84+E86+E87+E88</f>
        <v>5200</v>
      </c>
      <c r="F73" s="60"/>
      <c r="G73" s="61"/>
      <c r="H73" s="61"/>
      <c r="I73" s="214"/>
      <c r="J73" s="61"/>
      <c r="K73" s="57">
        <f>K74+K75+K85+K76+K77+K78+K79+K80+K81+K82+K83+K84+K86+K87+K88</f>
        <v>2516.9499999999994</v>
      </c>
      <c r="L73" s="57">
        <f>L74+L75+L85+L76+L77+L78+L79+L80+L81+L82+L83+L84+L86+L87+L88</f>
        <v>2516.9499999999994</v>
      </c>
      <c r="M73" s="57">
        <f t="shared" ref="M73:N73" si="16">M74+M75+M85+M76+M77+M78+M79+M80+M81+M82+M83+M84+M86+M87</f>
        <v>0</v>
      </c>
      <c r="N73" s="57">
        <f t="shared" si="16"/>
        <v>0</v>
      </c>
      <c r="P73" s="51"/>
      <c r="Q73" s="51"/>
      <c r="R73" s="40"/>
      <c r="S73" s="51"/>
    </row>
    <row r="74" spans="1:19" ht="36">
      <c r="A74" s="221" t="s">
        <v>570</v>
      </c>
      <c r="B74" s="81">
        <v>149</v>
      </c>
      <c r="C74" s="83" t="s">
        <v>276</v>
      </c>
      <c r="D74" s="18">
        <v>1070.944</v>
      </c>
      <c r="E74" s="18">
        <v>1400</v>
      </c>
      <c r="F74" s="76" t="s">
        <v>251</v>
      </c>
      <c r="G74" s="48" t="s">
        <v>19</v>
      </c>
      <c r="H74" s="9">
        <v>7480715</v>
      </c>
      <c r="I74" s="161" t="s">
        <v>281</v>
      </c>
      <c r="J74" s="79" t="s">
        <v>262</v>
      </c>
      <c r="K74" s="18">
        <f t="shared" si="9"/>
        <v>1070.944</v>
      </c>
      <c r="L74" s="18">
        <f>K74</f>
        <v>1070.944</v>
      </c>
      <c r="M74" s="13"/>
      <c r="N74" s="81">
        <f>K74-L74</f>
        <v>0</v>
      </c>
      <c r="P74" s="39"/>
      <c r="Q74" s="39"/>
      <c r="R74" s="40"/>
      <c r="S74" s="51"/>
    </row>
    <row r="75" spans="1:19" ht="45" customHeight="1">
      <c r="A75" s="221" t="s">
        <v>570</v>
      </c>
      <c r="B75" s="81">
        <v>149</v>
      </c>
      <c r="C75" s="83" t="s">
        <v>277</v>
      </c>
      <c r="D75" s="18">
        <v>471.01600000000002</v>
      </c>
      <c r="E75" s="18">
        <v>650</v>
      </c>
      <c r="F75" s="76" t="s">
        <v>252</v>
      </c>
      <c r="G75" s="48" t="s">
        <v>19</v>
      </c>
      <c r="H75" s="9">
        <v>7472884</v>
      </c>
      <c r="I75" s="161" t="s">
        <v>290</v>
      </c>
      <c r="J75" s="79" t="s">
        <v>263</v>
      </c>
      <c r="K75" s="18">
        <f t="shared" si="9"/>
        <v>471.01600000000002</v>
      </c>
      <c r="L75" s="18">
        <f t="shared" ref="L75:L87" si="17">K75</f>
        <v>471.01600000000002</v>
      </c>
      <c r="M75" s="13"/>
      <c r="N75" s="81">
        <f t="shared" ref="N75:N87" si="18">K75-L75</f>
        <v>0</v>
      </c>
      <c r="P75" s="39"/>
      <c r="Q75" s="39"/>
      <c r="R75" s="40"/>
      <c r="S75" s="51"/>
    </row>
    <row r="76" spans="1:19">
      <c r="A76" s="221" t="s">
        <v>570</v>
      </c>
      <c r="B76" s="81">
        <v>149</v>
      </c>
      <c r="C76" s="70" t="s">
        <v>239</v>
      </c>
      <c r="D76" s="18">
        <v>112.5</v>
      </c>
      <c r="E76" s="18">
        <v>250</v>
      </c>
      <c r="F76" s="76" t="s">
        <v>253</v>
      </c>
      <c r="G76" s="48" t="s">
        <v>19</v>
      </c>
      <c r="H76" s="9"/>
      <c r="I76" s="161" t="s">
        <v>289</v>
      </c>
      <c r="J76" s="79" t="s">
        <v>264</v>
      </c>
      <c r="K76" s="18">
        <f t="shared" si="9"/>
        <v>112.5</v>
      </c>
      <c r="L76" s="18">
        <f t="shared" si="17"/>
        <v>112.5</v>
      </c>
      <c r="M76" s="13"/>
      <c r="N76" s="81">
        <f t="shared" si="18"/>
        <v>0</v>
      </c>
      <c r="P76" s="39"/>
      <c r="Q76" s="39"/>
      <c r="R76" s="89"/>
      <c r="S76" s="51"/>
    </row>
    <row r="77" spans="1:19">
      <c r="A77" s="221" t="s">
        <v>570</v>
      </c>
      <c r="B77" s="81">
        <v>149</v>
      </c>
      <c r="C77" s="70" t="s">
        <v>240</v>
      </c>
      <c r="D77" s="18">
        <v>392</v>
      </c>
      <c r="E77" s="18">
        <v>2000</v>
      </c>
      <c r="F77" s="76" t="s">
        <v>254</v>
      </c>
      <c r="G77" s="48" t="s">
        <v>19</v>
      </c>
      <c r="H77" s="9">
        <v>7472900</v>
      </c>
      <c r="I77" s="161" t="s">
        <v>288</v>
      </c>
      <c r="J77" s="79" t="s">
        <v>265</v>
      </c>
      <c r="K77" s="18">
        <f t="shared" si="9"/>
        <v>392</v>
      </c>
      <c r="L77" s="18">
        <f t="shared" si="17"/>
        <v>392</v>
      </c>
      <c r="M77" s="13"/>
      <c r="N77" s="81">
        <f t="shared" si="18"/>
        <v>0</v>
      </c>
      <c r="P77" s="39"/>
      <c r="Q77" s="39"/>
      <c r="R77" s="91"/>
      <c r="S77" s="51"/>
    </row>
    <row r="78" spans="1:19">
      <c r="A78" s="221" t="s">
        <v>570</v>
      </c>
      <c r="B78" s="81">
        <v>149</v>
      </c>
      <c r="C78" s="70" t="s">
        <v>241</v>
      </c>
      <c r="D78" s="18">
        <v>99</v>
      </c>
      <c r="E78" s="18">
        <v>500</v>
      </c>
      <c r="F78" s="76" t="s">
        <v>255</v>
      </c>
      <c r="G78" s="48" t="s">
        <v>19</v>
      </c>
      <c r="H78" s="9"/>
      <c r="I78" s="161" t="s">
        <v>287</v>
      </c>
      <c r="J78" s="79" t="s">
        <v>266</v>
      </c>
      <c r="K78" s="18">
        <f t="shared" si="9"/>
        <v>99</v>
      </c>
      <c r="L78" s="18">
        <f t="shared" si="17"/>
        <v>99</v>
      </c>
      <c r="M78" s="13"/>
      <c r="N78" s="81">
        <f t="shared" si="18"/>
        <v>0</v>
      </c>
      <c r="P78" s="39"/>
      <c r="Q78" s="39"/>
      <c r="R78" s="91"/>
      <c r="S78" s="51"/>
    </row>
    <row r="79" spans="1:19">
      <c r="A79" s="221" t="s">
        <v>570</v>
      </c>
      <c r="B79" s="81">
        <v>149</v>
      </c>
      <c r="C79" s="70" t="s">
        <v>242</v>
      </c>
      <c r="D79" s="18">
        <v>110.45</v>
      </c>
      <c r="E79" s="18">
        <v>50</v>
      </c>
      <c r="F79" s="76" t="s">
        <v>256</v>
      </c>
      <c r="G79" s="48" t="s">
        <v>19</v>
      </c>
      <c r="H79" s="9"/>
      <c r="I79" s="161" t="s">
        <v>286</v>
      </c>
      <c r="J79" s="79" t="s">
        <v>267</v>
      </c>
      <c r="K79" s="18">
        <f t="shared" si="9"/>
        <v>110.45</v>
      </c>
      <c r="L79" s="18">
        <f t="shared" si="17"/>
        <v>110.45</v>
      </c>
      <c r="M79" s="13"/>
      <c r="N79" s="81">
        <f t="shared" si="18"/>
        <v>0</v>
      </c>
      <c r="P79" s="39"/>
      <c r="Q79" s="39"/>
      <c r="R79" s="91"/>
      <c r="S79" s="51"/>
    </row>
    <row r="80" spans="1:19">
      <c r="A80" s="221" t="s">
        <v>570</v>
      </c>
      <c r="B80" s="81">
        <v>149</v>
      </c>
      <c r="C80" s="70" t="s">
        <v>243</v>
      </c>
      <c r="D80" s="18">
        <v>15.69</v>
      </c>
      <c r="E80" s="18">
        <v>30</v>
      </c>
      <c r="F80" s="76" t="s">
        <v>257</v>
      </c>
      <c r="G80" s="48" t="s">
        <v>19</v>
      </c>
      <c r="H80" s="9"/>
      <c r="I80" s="161" t="s">
        <v>283</v>
      </c>
      <c r="J80" s="80" t="s">
        <v>268</v>
      </c>
      <c r="K80" s="18">
        <f t="shared" si="9"/>
        <v>15.69</v>
      </c>
      <c r="L80" s="18">
        <f t="shared" si="17"/>
        <v>15.69</v>
      </c>
      <c r="M80" s="13"/>
      <c r="N80" s="81">
        <f t="shared" si="18"/>
        <v>0</v>
      </c>
      <c r="P80" s="39"/>
      <c r="Q80" s="39"/>
      <c r="R80" s="91"/>
      <c r="S80" s="51"/>
    </row>
    <row r="81" spans="1:19">
      <c r="A81" s="221" t="s">
        <v>570</v>
      </c>
      <c r="B81" s="81">
        <v>149</v>
      </c>
      <c r="C81" s="70" t="s">
        <v>244</v>
      </c>
      <c r="D81" s="18">
        <v>24.45</v>
      </c>
      <c r="E81" s="18">
        <v>50</v>
      </c>
      <c r="F81" s="76" t="s">
        <v>258</v>
      </c>
      <c r="G81" s="48" t="s">
        <v>19</v>
      </c>
      <c r="H81" s="9"/>
      <c r="I81" s="161" t="s">
        <v>284</v>
      </c>
      <c r="J81" s="80" t="s">
        <v>269</v>
      </c>
      <c r="K81" s="18">
        <f t="shared" si="9"/>
        <v>24.45</v>
      </c>
      <c r="L81" s="18">
        <f t="shared" si="17"/>
        <v>24.45</v>
      </c>
      <c r="M81" s="13"/>
      <c r="N81" s="81">
        <f t="shared" si="18"/>
        <v>0</v>
      </c>
      <c r="P81" s="39"/>
      <c r="Q81" s="39"/>
      <c r="R81" s="91"/>
      <c r="S81" s="51"/>
    </row>
    <row r="82" spans="1:19">
      <c r="A82" s="221" t="s">
        <v>570</v>
      </c>
      <c r="B82" s="81">
        <v>149</v>
      </c>
      <c r="C82" s="70" t="s">
        <v>245</v>
      </c>
      <c r="D82" s="18">
        <v>41.1</v>
      </c>
      <c r="E82" s="18">
        <v>50</v>
      </c>
      <c r="F82" s="76" t="s">
        <v>259</v>
      </c>
      <c r="G82" s="48" t="s">
        <v>19</v>
      </c>
      <c r="H82" s="9"/>
      <c r="I82" s="161" t="s">
        <v>285</v>
      </c>
      <c r="J82" s="80" t="s">
        <v>270</v>
      </c>
      <c r="K82" s="18">
        <f t="shared" si="9"/>
        <v>41.1</v>
      </c>
      <c r="L82" s="18">
        <f t="shared" si="17"/>
        <v>41.1</v>
      </c>
      <c r="M82" s="13"/>
      <c r="N82" s="81">
        <f t="shared" si="18"/>
        <v>0</v>
      </c>
      <c r="P82" s="39"/>
      <c r="Q82" s="39"/>
      <c r="R82" s="91"/>
      <c r="S82" s="51"/>
    </row>
    <row r="83" spans="1:19">
      <c r="A83" s="221" t="s">
        <v>570</v>
      </c>
      <c r="B83" s="81">
        <v>149</v>
      </c>
      <c r="C83" s="70" t="s">
        <v>246</v>
      </c>
      <c r="D83" s="18">
        <v>48</v>
      </c>
      <c r="E83" s="18">
        <v>15</v>
      </c>
      <c r="F83" s="76" t="s">
        <v>260</v>
      </c>
      <c r="G83" s="48" t="s">
        <v>19</v>
      </c>
      <c r="H83" s="9"/>
      <c r="I83" s="161" t="s">
        <v>282</v>
      </c>
      <c r="J83" s="80" t="s">
        <v>271</v>
      </c>
      <c r="K83" s="18">
        <f t="shared" si="9"/>
        <v>48</v>
      </c>
      <c r="L83" s="18">
        <f t="shared" si="17"/>
        <v>48</v>
      </c>
      <c r="M83" s="13"/>
      <c r="N83" s="81">
        <f t="shared" si="18"/>
        <v>0</v>
      </c>
      <c r="P83" s="39"/>
      <c r="Q83" s="39"/>
      <c r="R83" s="91"/>
      <c r="S83" s="51"/>
    </row>
    <row r="84" spans="1:19">
      <c r="A84" s="221" t="s">
        <v>570</v>
      </c>
      <c r="B84" s="81">
        <v>149</v>
      </c>
      <c r="C84" s="70" t="s">
        <v>247</v>
      </c>
      <c r="D84" s="18">
        <v>32</v>
      </c>
      <c r="E84" s="18">
        <v>50</v>
      </c>
      <c r="F84" s="76" t="s">
        <v>261</v>
      </c>
      <c r="G84" s="48" t="s">
        <v>19</v>
      </c>
      <c r="H84" s="9"/>
      <c r="I84" s="161" t="s">
        <v>280</v>
      </c>
      <c r="J84" s="80" t="s">
        <v>272</v>
      </c>
      <c r="K84" s="18">
        <f t="shared" si="9"/>
        <v>32</v>
      </c>
      <c r="L84" s="18">
        <f t="shared" si="17"/>
        <v>32</v>
      </c>
      <c r="M84" s="13"/>
      <c r="N84" s="81">
        <f t="shared" si="18"/>
        <v>0</v>
      </c>
      <c r="P84" s="39"/>
      <c r="Q84" s="39"/>
      <c r="R84" s="91"/>
      <c r="S84" s="51"/>
    </row>
    <row r="85" spans="1:19">
      <c r="A85" s="221" t="s">
        <v>570</v>
      </c>
      <c r="B85" s="81">
        <v>149</v>
      </c>
      <c r="C85" s="70" t="s">
        <v>248</v>
      </c>
      <c r="D85" s="18">
        <v>28.184999999999999</v>
      </c>
      <c r="E85" s="18">
        <v>20</v>
      </c>
      <c r="F85" s="76" t="s">
        <v>259</v>
      </c>
      <c r="G85" s="48" t="s">
        <v>19</v>
      </c>
      <c r="H85" s="9"/>
      <c r="I85" s="161" t="s">
        <v>281</v>
      </c>
      <c r="J85" s="80" t="s">
        <v>273</v>
      </c>
      <c r="K85" s="18">
        <f t="shared" si="9"/>
        <v>28.184999999999999</v>
      </c>
      <c r="L85" s="18">
        <f t="shared" si="17"/>
        <v>28.184999999999999</v>
      </c>
      <c r="M85" s="13"/>
      <c r="N85" s="81">
        <f t="shared" si="18"/>
        <v>0</v>
      </c>
      <c r="P85" s="39"/>
      <c r="Q85" s="39"/>
      <c r="R85" s="91"/>
      <c r="S85" s="51"/>
    </row>
    <row r="86" spans="1:19">
      <c r="A86" s="221" t="s">
        <v>570</v>
      </c>
      <c r="B86" s="81">
        <v>149</v>
      </c>
      <c r="C86" s="70" t="s">
        <v>249</v>
      </c>
      <c r="D86" s="18">
        <v>16.89</v>
      </c>
      <c r="E86" s="18">
        <v>10</v>
      </c>
      <c r="F86" s="76" t="s">
        <v>256</v>
      </c>
      <c r="G86" s="48" t="s">
        <v>19</v>
      </c>
      <c r="H86" s="9"/>
      <c r="I86" s="161" t="s">
        <v>279</v>
      </c>
      <c r="J86" s="80" t="s">
        <v>274</v>
      </c>
      <c r="K86" s="18">
        <f t="shared" si="9"/>
        <v>16.89</v>
      </c>
      <c r="L86" s="18">
        <f t="shared" si="17"/>
        <v>16.89</v>
      </c>
      <c r="M86" s="13"/>
      <c r="N86" s="81">
        <f t="shared" si="18"/>
        <v>0</v>
      </c>
      <c r="P86" s="39"/>
      <c r="Q86" s="39"/>
      <c r="R86" s="91"/>
      <c r="S86" s="51"/>
    </row>
    <row r="87" spans="1:19">
      <c r="A87" s="221" t="s">
        <v>570</v>
      </c>
      <c r="B87" s="81">
        <v>149</v>
      </c>
      <c r="C87" s="70" t="s">
        <v>250</v>
      </c>
      <c r="D87" s="18">
        <v>31.125</v>
      </c>
      <c r="E87" s="18">
        <v>25</v>
      </c>
      <c r="F87" s="76" t="s">
        <v>256</v>
      </c>
      <c r="G87" s="48" t="s">
        <v>19</v>
      </c>
      <c r="H87" s="9"/>
      <c r="I87" s="161" t="s">
        <v>278</v>
      </c>
      <c r="J87" s="80" t="s">
        <v>275</v>
      </c>
      <c r="K87" s="18">
        <f t="shared" si="9"/>
        <v>31.125</v>
      </c>
      <c r="L87" s="18">
        <f t="shared" si="17"/>
        <v>31.125</v>
      </c>
      <c r="M87" s="13"/>
      <c r="N87" s="81">
        <f t="shared" si="18"/>
        <v>0</v>
      </c>
      <c r="P87" s="39"/>
      <c r="Q87" s="39"/>
      <c r="R87" s="91"/>
      <c r="S87" s="51"/>
    </row>
    <row r="88" spans="1:19" s="243" customFormat="1" ht="24">
      <c r="A88" s="236" t="s">
        <v>576</v>
      </c>
      <c r="B88" s="212">
        <v>149</v>
      </c>
      <c r="C88" s="36" t="s">
        <v>577</v>
      </c>
      <c r="D88" s="128">
        <v>23.6</v>
      </c>
      <c r="E88" s="128">
        <v>100</v>
      </c>
      <c r="F88" s="271" t="s">
        <v>578</v>
      </c>
      <c r="G88" s="273" t="s">
        <v>19</v>
      </c>
      <c r="H88" s="129"/>
      <c r="I88" s="183" t="s">
        <v>579</v>
      </c>
      <c r="J88" s="80" t="s">
        <v>580</v>
      </c>
      <c r="K88" s="128">
        <v>23.6</v>
      </c>
      <c r="L88" s="128">
        <v>23.6</v>
      </c>
      <c r="M88" s="241"/>
      <c r="N88" s="212"/>
      <c r="P88" s="40"/>
      <c r="Q88" s="40"/>
      <c r="R88" s="89"/>
      <c r="S88" s="244"/>
    </row>
    <row r="89" spans="1:19">
      <c r="A89" s="58"/>
      <c r="B89" s="59"/>
      <c r="C89" s="86" t="s">
        <v>291</v>
      </c>
      <c r="D89" s="101">
        <f>D90+D91+D92+D93+D94+D95+D96+D97+D98+D99+D100</f>
        <v>3176.5574000000001</v>
      </c>
      <c r="E89" s="101">
        <f>E90+E91+E92+E93+E94+E95+E96+E97+E98+E99</f>
        <v>1060</v>
      </c>
      <c r="F89" s="60"/>
      <c r="G89" s="61"/>
      <c r="H89" s="61"/>
      <c r="I89" s="214"/>
      <c r="J89" s="61"/>
      <c r="K89" s="101">
        <f>K90+K91+K92+K93+K94+K95+K96+K97+K98+K99</f>
        <v>3176.5574000000001</v>
      </c>
      <c r="L89" s="101">
        <f>L90+L91+L92+L93+L94+L95+L96+L97+L98+L99</f>
        <v>3176.5574000000001</v>
      </c>
      <c r="M89" s="71"/>
      <c r="N89" s="72"/>
      <c r="P89" s="51"/>
      <c r="Q89" s="51"/>
      <c r="R89" s="51"/>
      <c r="S89" s="51"/>
    </row>
    <row r="90" spans="1:19">
      <c r="A90" s="221" t="s">
        <v>570</v>
      </c>
      <c r="B90" s="81">
        <v>149</v>
      </c>
      <c r="C90" s="70" t="s">
        <v>292</v>
      </c>
      <c r="D90" s="18">
        <v>122.1</v>
      </c>
      <c r="E90" s="18">
        <v>100</v>
      </c>
      <c r="F90" s="76" t="s">
        <v>301</v>
      </c>
      <c r="G90" s="48" t="s">
        <v>19</v>
      </c>
      <c r="H90" s="9"/>
      <c r="I90" s="161" t="s">
        <v>323</v>
      </c>
      <c r="J90" s="79" t="s">
        <v>310</v>
      </c>
      <c r="K90" s="18">
        <f>D90</f>
        <v>122.1</v>
      </c>
      <c r="L90" s="18">
        <f>K90</f>
        <v>122.1</v>
      </c>
      <c r="M90" s="13"/>
      <c r="N90" s="81">
        <f>K90-L90</f>
        <v>0</v>
      </c>
      <c r="O90" s="39"/>
      <c r="P90" s="39"/>
      <c r="Q90" s="40"/>
      <c r="R90" s="51"/>
      <c r="S90" s="51"/>
    </row>
    <row r="91" spans="1:19" ht="24">
      <c r="A91" s="221" t="s">
        <v>570</v>
      </c>
      <c r="B91" s="81">
        <v>149</v>
      </c>
      <c r="C91" s="83" t="s">
        <v>293</v>
      </c>
      <c r="D91" s="18">
        <v>127.2</v>
      </c>
      <c r="E91" s="18">
        <v>60</v>
      </c>
      <c r="F91" s="76" t="s">
        <v>302</v>
      </c>
      <c r="G91" s="48" t="s">
        <v>19</v>
      </c>
      <c r="H91" s="9"/>
      <c r="I91" s="161" t="s">
        <v>322</v>
      </c>
      <c r="J91" s="79" t="s">
        <v>311</v>
      </c>
      <c r="K91" s="18">
        <f t="shared" ref="K91:K99" si="19">D91</f>
        <v>127.2</v>
      </c>
      <c r="L91" s="18">
        <f t="shared" ref="L91:L99" si="20">K91</f>
        <v>127.2</v>
      </c>
      <c r="M91" s="13"/>
      <c r="N91" s="81">
        <f t="shared" ref="N91:N100" si="21">K91-L91</f>
        <v>0</v>
      </c>
      <c r="O91" s="39"/>
      <c r="P91" s="39"/>
      <c r="Q91" s="40"/>
      <c r="R91" s="51"/>
      <c r="S91" s="51"/>
    </row>
    <row r="92" spans="1:19">
      <c r="A92" s="221" t="s">
        <v>570</v>
      </c>
      <c r="B92" s="81">
        <v>149</v>
      </c>
      <c r="C92" s="92" t="s">
        <v>294</v>
      </c>
      <c r="D92" s="18">
        <v>150.416</v>
      </c>
      <c r="E92" s="18">
        <v>50</v>
      </c>
      <c r="F92" s="76" t="s">
        <v>303</v>
      </c>
      <c r="G92" s="48" t="s">
        <v>19</v>
      </c>
      <c r="H92" s="9"/>
      <c r="I92" s="161" t="s">
        <v>321</v>
      </c>
      <c r="J92" s="79" t="s">
        <v>312</v>
      </c>
      <c r="K92" s="18">
        <f t="shared" si="19"/>
        <v>150.416</v>
      </c>
      <c r="L92" s="18">
        <f t="shared" si="20"/>
        <v>150.416</v>
      </c>
      <c r="M92" s="13"/>
      <c r="N92" s="81">
        <f t="shared" si="21"/>
        <v>0</v>
      </c>
      <c r="O92" s="39"/>
      <c r="P92" s="39"/>
      <c r="Q92" s="40"/>
      <c r="R92" s="51"/>
      <c r="S92" s="51"/>
    </row>
    <row r="93" spans="1:19">
      <c r="A93" s="221" t="s">
        <v>570</v>
      </c>
      <c r="B93" s="81">
        <v>149</v>
      </c>
      <c r="C93" s="47" t="s">
        <v>295</v>
      </c>
      <c r="D93" s="18">
        <v>111.587</v>
      </c>
      <c r="E93" s="18">
        <v>30</v>
      </c>
      <c r="F93" s="76" t="s">
        <v>303</v>
      </c>
      <c r="G93" s="48" t="s">
        <v>19</v>
      </c>
      <c r="H93" s="9"/>
      <c r="I93" s="161" t="s">
        <v>324</v>
      </c>
      <c r="J93" s="79" t="s">
        <v>313</v>
      </c>
      <c r="K93" s="18">
        <f t="shared" si="19"/>
        <v>111.587</v>
      </c>
      <c r="L93" s="18">
        <f t="shared" si="20"/>
        <v>111.587</v>
      </c>
      <c r="M93" s="13"/>
      <c r="N93" s="81">
        <f t="shared" si="21"/>
        <v>0</v>
      </c>
      <c r="O93" s="39"/>
      <c r="P93" s="39"/>
      <c r="Q93" s="40"/>
      <c r="R93" s="51"/>
      <c r="S93" s="51"/>
    </row>
    <row r="94" spans="1:19">
      <c r="A94" s="221" t="s">
        <v>570</v>
      </c>
      <c r="B94" s="81">
        <v>149</v>
      </c>
      <c r="C94" s="93" t="s">
        <v>296</v>
      </c>
      <c r="D94" s="18">
        <v>287.5</v>
      </c>
      <c r="E94" s="18">
        <v>50</v>
      </c>
      <c r="F94" s="76" t="s">
        <v>304</v>
      </c>
      <c r="G94" s="48" t="s">
        <v>19</v>
      </c>
      <c r="H94" s="9"/>
      <c r="I94" s="161" t="s">
        <v>325</v>
      </c>
      <c r="J94" s="79" t="s">
        <v>314</v>
      </c>
      <c r="K94" s="18">
        <f t="shared" si="19"/>
        <v>287.5</v>
      </c>
      <c r="L94" s="18">
        <f t="shared" si="20"/>
        <v>287.5</v>
      </c>
      <c r="M94" s="13"/>
      <c r="N94" s="81">
        <f t="shared" si="21"/>
        <v>0</v>
      </c>
      <c r="O94" s="39"/>
      <c r="P94" s="39"/>
      <c r="Q94" s="40"/>
      <c r="R94" s="51"/>
      <c r="S94" s="51"/>
    </row>
    <row r="95" spans="1:19" ht="60">
      <c r="A95" s="221" t="s">
        <v>570</v>
      </c>
      <c r="B95" s="81">
        <v>149</v>
      </c>
      <c r="C95" s="70" t="s">
        <v>297</v>
      </c>
      <c r="D95" s="18">
        <v>609</v>
      </c>
      <c r="E95" s="18">
        <v>70</v>
      </c>
      <c r="F95" s="78" t="s">
        <v>305</v>
      </c>
      <c r="G95" s="48" t="s">
        <v>19</v>
      </c>
      <c r="H95" s="9">
        <v>7691896</v>
      </c>
      <c r="I95" s="161" t="s">
        <v>327</v>
      </c>
      <c r="J95" s="99" t="s">
        <v>315</v>
      </c>
      <c r="K95" s="18">
        <f t="shared" si="19"/>
        <v>609</v>
      </c>
      <c r="L95" s="18">
        <f t="shared" si="20"/>
        <v>609</v>
      </c>
      <c r="M95" s="13"/>
      <c r="N95" s="81">
        <f t="shared" si="21"/>
        <v>0</v>
      </c>
      <c r="O95" s="39"/>
      <c r="P95" s="39"/>
      <c r="Q95" s="40"/>
      <c r="R95" s="51"/>
      <c r="S95" s="51"/>
    </row>
    <row r="96" spans="1:19" ht="36">
      <c r="A96" s="221" t="s">
        <v>570</v>
      </c>
      <c r="B96" s="81">
        <v>149</v>
      </c>
      <c r="C96" s="100" t="s">
        <v>298</v>
      </c>
      <c r="D96" s="18">
        <v>532</v>
      </c>
      <c r="E96" s="18">
        <v>140</v>
      </c>
      <c r="F96" s="78" t="s">
        <v>306</v>
      </c>
      <c r="G96" s="48" t="s">
        <v>19</v>
      </c>
      <c r="H96" s="9">
        <v>7691858</v>
      </c>
      <c r="I96" s="161" t="s">
        <v>328</v>
      </c>
      <c r="J96" s="99" t="s">
        <v>316</v>
      </c>
      <c r="K96" s="18">
        <f t="shared" si="19"/>
        <v>532</v>
      </c>
      <c r="L96" s="18">
        <f t="shared" si="20"/>
        <v>532</v>
      </c>
      <c r="M96" s="13"/>
      <c r="N96" s="81">
        <f t="shared" si="21"/>
        <v>0</v>
      </c>
      <c r="O96" s="39"/>
      <c r="P96" s="39"/>
      <c r="Q96" s="40"/>
      <c r="R96" s="51"/>
      <c r="S96" s="51"/>
    </row>
    <row r="97" spans="1:36" ht="48">
      <c r="A97" s="221" t="s">
        <v>570</v>
      </c>
      <c r="B97" s="81">
        <v>149</v>
      </c>
      <c r="C97" s="94" t="s">
        <v>320</v>
      </c>
      <c r="D97" s="18">
        <v>842.8</v>
      </c>
      <c r="E97" s="18">
        <v>350</v>
      </c>
      <c r="F97" s="78" t="s">
        <v>307</v>
      </c>
      <c r="G97" s="48" t="s">
        <v>19</v>
      </c>
      <c r="H97" s="9">
        <v>7832785</v>
      </c>
      <c r="I97" s="161" t="s">
        <v>326</v>
      </c>
      <c r="J97" s="99" t="s">
        <v>317</v>
      </c>
      <c r="K97" s="18">
        <f t="shared" si="19"/>
        <v>842.8</v>
      </c>
      <c r="L97" s="18">
        <f t="shared" si="20"/>
        <v>842.8</v>
      </c>
      <c r="M97" s="13"/>
      <c r="N97" s="81">
        <f t="shared" si="21"/>
        <v>0</v>
      </c>
      <c r="O97" s="39"/>
      <c r="P97" s="39"/>
      <c r="Q97" s="40"/>
      <c r="R97" s="51"/>
      <c r="S97" s="51"/>
    </row>
    <row r="98" spans="1:36" ht="36">
      <c r="A98" s="221" t="s">
        <v>570</v>
      </c>
      <c r="B98" s="81">
        <v>149</v>
      </c>
      <c r="C98" s="95" t="s">
        <v>299</v>
      </c>
      <c r="D98" s="18">
        <v>184.94</v>
      </c>
      <c r="E98" s="18">
        <v>140</v>
      </c>
      <c r="F98" s="97" t="s">
        <v>308</v>
      </c>
      <c r="G98" s="48" t="s">
        <v>19</v>
      </c>
      <c r="H98" s="9">
        <v>7695413</v>
      </c>
      <c r="I98" s="161" t="s">
        <v>329</v>
      </c>
      <c r="J98" s="99" t="s">
        <v>318</v>
      </c>
      <c r="K98" s="18">
        <f t="shared" si="19"/>
        <v>184.94</v>
      </c>
      <c r="L98" s="18">
        <f t="shared" si="20"/>
        <v>184.94</v>
      </c>
      <c r="M98" s="13"/>
      <c r="N98" s="81">
        <f t="shared" si="21"/>
        <v>0</v>
      </c>
      <c r="O98" s="39"/>
      <c r="P98" s="39"/>
      <c r="Q98" s="40"/>
      <c r="R98" s="51"/>
      <c r="S98" s="51"/>
    </row>
    <row r="99" spans="1:36" ht="26.25">
      <c r="A99" s="221" t="s">
        <v>570</v>
      </c>
      <c r="B99" s="81">
        <v>149</v>
      </c>
      <c r="C99" s="96" t="s">
        <v>300</v>
      </c>
      <c r="D99" s="18">
        <v>209.01439999999999</v>
      </c>
      <c r="E99" s="18">
        <v>70</v>
      </c>
      <c r="F99" s="98" t="s">
        <v>309</v>
      </c>
      <c r="G99" s="48" t="s">
        <v>19</v>
      </c>
      <c r="H99" s="9">
        <v>7708448</v>
      </c>
      <c r="I99" s="161" t="s">
        <v>330</v>
      </c>
      <c r="J99" s="99" t="s">
        <v>319</v>
      </c>
      <c r="K99" s="102">
        <f t="shared" si="19"/>
        <v>209.01439999999999</v>
      </c>
      <c r="L99" s="18">
        <f t="shared" si="20"/>
        <v>209.01439999999999</v>
      </c>
      <c r="M99" s="13"/>
      <c r="N99" s="81">
        <f t="shared" si="21"/>
        <v>0</v>
      </c>
      <c r="O99" s="39"/>
      <c r="P99" s="39"/>
      <c r="Q99" s="40"/>
      <c r="R99" s="51"/>
      <c r="S99" s="51"/>
    </row>
    <row r="100" spans="1:36">
      <c r="A100" s="19"/>
      <c r="B100" s="81"/>
      <c r="C100" s="96"/>
      <c r="D100" s="18"/>
      <c r="E100" s="18"/>
      <c r="F100" s="98"/>
      <c r="G100" s="9"/>
      <c r="H100" s="9"/>
      <c r="I100" s="161"/>
      <c r="J100" s="99"/>
      <c r="K100" s="102"/>
      <c r="L100" s="18"/>
      <c r="M100" s="13"/>
      <c r="N100" s="14">
        <f t="shared" si="21"/>
        <v>0</v>
      </c>
      <c r="O100" s="39"/>
      <c r="P100" s="39"/>
      <c r="Q100" s="40"/>
      <c r="R100" s="51"/>
      <c r="S100" s="51"/>
    </row>
    <row r="101" spans="1:36">
      <c r="A101" s="41"/>
      <c r="B101" s="42"/>
      <c r="C101" s="127" t="s">
        <v>377</v>
      </c>
      <c r="D101" s="105">
        <f>D89+D73+D70+D61+D54+D36+D21+D12</f>
        <v>8615.6764000000003</v>
      </c>
      <c r="E101" s="43"/>
      <c r="F101" s="43"/>
      <c r="G101" s="44"/>
      <c r="H101" s="44"/>
      <c r="I101" s="215"/>
      <c r="J101" s="44"/>
      <c r="K101" s="105">
        <f>K89+K73+K70+K61+K54+K36+K21+K12</f>
        <v>8615.6764000000003</v>
      </c>
      <c r="L101" s="105">
        <f>L89+L73+L70+L61+L54+L36+L21+L12</f>
        <v>8615.6764000000003</v>
      </c>
      <c r="M101" s="105">
        <f>M89+M73+M70+M61+M54+M36+M21+M12</f>
        <v>0</v>
      </c>
      <c r="N101" s="105">
        <f>N89+N73+N70+N61+N54+N36+N21+N12</f>
        <v>0</v>
      </c>
      <c r="O101" s="51"/>
      <c r="P101" s="51"/>
      <c r="Q101" s="51"/>
      <c r="R101" s="51"/>
      <c r="S101" s="51"/>
    </row>
    <row r="102" spans="1:36" ht="36">
      <c r="A102" s="221" t="s">
        <v>570</v>
      </c>
      <c r="B102" s="81">
        <v>151</v>
      </c>
      <c r="C102" s="54" t="s">
        <v>331</v>
      </c>
      <c r="D102" s="207">
        <v>7084.53</v>
      </c>
      <c r="E102" s="18"/>
      <c r="F102" s="110" t="s">
        <v>334</v>
      </c>
      <c r="G102" s="9" t="s">
        <v>562</v>
      </c>
      <c r="H102" s="9"/>
      <c r="I102" s="161" t="s">
        <v>340</v>
      </c>
      <c r="J102" s="49" t="s">
        <v>587</v>
      </c>
      <c r="K102" s="207">
        <v>7084.53</v>
      </c>
      <c r="L102" s="274">
        <v>7084.53</v>
      </c>
      <c r="M102" s="206">
        <f>L102-K102</f>
        <v>0</v>
      </c>
      <c r="N102" s="14"/>
      <c r="P102" s="51"/>
      <c r="Q102" s="51"/>
      <c r="R102" s="51"/>
      <c r="S102" s="51"/>
    </row>
    <row r="103" spans="1:36" ht="24">
      <c r="A103" s="221" t="s">
        <v>570</v>
      </c>
      <c r="B103" s="81">
        <v>151</v>
      </c>
      <c r="C103" s="64" t="s">
        <v>332</v>
      </c>
      <c r="D103" s="152">
        <v>37458.182999999997</v>
      </c>
      <c r="E103" s="18"/>
      <c r="F103" s="110" t="s">
        <v>335</v>
      </c>
      <c r="G103" s="9" t="s">
        <v>562</v>
      </c>
      <c r="H103" s="9"/>
      <c r="I103" s="161" t="s">
        <v>341</v>
      </c>
      <c r="J103" s="49" t="s">
        <v>586</v>
      </c>
      <c r="K103" s="102">
        <v>37458.182999999997</v>
      </c>
      <c r="L103" s="274">
        <v>37458.182999999997</v>
      </c>
      <c r="M103" s="206"/>
      <c r="N103" s="208"/>
      <c r="P103" s="51"/>
      <c r="Q103" s="51"/>
      <c r="R103" s="51"/>
      <c r="S103" s="51"/>
    </row>
    <row r="104" spans="1:36">
      <c r="A104" s="221" t="s">
        <v>570</v>
      </c>
      <c r="B104" s="81">
        <v>151</v>
      </c>
      <c r="C104" s="64" t="s">
        <v>333</v>
      </c>
      <c r="D104" s="113">
        <v>3149.2849999999999</v>
      </c>
      <c r="E104" s="18"/>
      <c r="F104" s="111" t="s">
        <v>336</v>
      </c>
      <c r="G104" s="9" t="s">
        <v>562</v>
      </c>
      <c r="H104" s="9"/>
      <c r="I104" s="161" t="s">
        <v>342</v>
      </c>
      <c r="J104" s="112" t="s">
        <v>588</v>
      </c>
      <c r="K104" s="113">
        <v>3149.2849999999999</v>
      </c>
      <c r="L104" s="157">
        <v>3149.2849999999999</v>
      </c>
      <c r="M104" s="206"/>
      <c r="N104" s="208">
        <f>K104-L104</f>
        <v>0</v>
      </c>
      <c r="P104" s="51"/>
      <c r="Q104" s="51"/>
      <c r="R104" s="51"/>
      <c r="S104" s="51"/>
    </row>
    <row r="105" spans="1:36">
      <c r="A105" s="41"/>
      <c r="B105" s="42"/>
      <c r="C105" s="127" t="s">
        <v>378</v>
      </c>
      <c r="D105" s="107">
        <f>D102+D103+D104</f>
        <v>47691.997999999992</v>
      </c>
      <c r="E105" s="43"/>
      <c r="F105" s="43"/>
      <c r="G105" s="44"/>
      <c r="H105" s="44"/>
      <c r="I105" s="191"/>
      <c r="J105" s="44"/>
      <c r="K105" s="107">
        <f>SUM(K102:K104)</f>
        <v>47691.997999999992</v>
      </c>
      <c r="L105" s="107">
        <f>L102+L103+L104</f>
        <v>47691.997999999992</v>
      </c>
      <c r="M105" s="108">
        <f>M102+M103+M104</f>
        <v>0</v>
      </c>
      <c r="N105" s="108">
        <f>N102+N103+N104</f>
        <v>0</v>
      </c>
      <c r="P105" s="51"/>
      <c r="Q105" s="51"/>
      <c r="R105" s="51"/>
      <c r="S105" s="51"/>
    </row>
    <row r="106" spans="1:36">
      <c r="A106" s="221" t="s">
        <v>570</v>
      </c>
      <c r="B106" s="81">
        <v>152</v>
      </c>
      <c r="C106" s="54" t="s">
        <v>380</v>
      </c>
      <c r="D106" s="132">
        <v>33.6</v>
      </c>
      <c r="E106" s="128"/>
      <c r="F106" s="131" t="s">
        <v>383</v>
      </c>
      <c r="G106" s="129" t="s">
        <v>560</v>
      </c>
      <c r="H106" s="129">
        <v>7513674</v>
      </c>
      <c r="I106" s="161" t="s">
        <v>457</v>
      </c>
      <c r="J106" s="112" t="s">
        <v>385</v>
      </c>
      <c r="K106" s="235">
        <v>33.6</v>
      </c>
      <c r="L106" s="177">
        <v>33.6</v>
      </c>
      <c r="M106" s="130"/>
      <c r="N106" s="209">
        <f>K106-L106</f>
        <v>0</v>
      </c>
      <c r="P106" s="186"/>
      <c r="Q106" s="51"/>
      <c r="R106" s="51"/>
      <c r="S106" s="51"/>
    </row>
    <row r="107" spans="1:36">
      <c r="A107" s="221" t="s">
        <v>570</v>
      </c>
      <c r="B107" s="81">
        <v>152</v>
      </c>
      <c r="C107" s="64" t="s">
        <v>381</v>
      </c>
      <c r="D107" s="132">
        <v>1209.5999999999999</v>
      </c>
      <c r="E107" s="128"/>
      <c r="F107" s="112" t="s">
        <v>384</v>
      </c>
      <c r="G107" s="129" t="s">
        <v>19</v>
      </c>
      <c r="H107" s="129">
        <v>7541404</v>
      </c>
      <c r="I107" s="161" t="s">
        <v>458</v>
      </c>
      <c r="J107" s="112" t="s">
        <v>386</v>
      </c>
      <c r="K107" s="235">
        <v>1209.5999999999999</v>
      </c>
      <c r="L107" s="185">
        <v>1209.5999999999999</v>
      </c>
      <c r="M107" s="130"/>
      <c r="N107" s="209">
        <f>K107-L107</f>
        <v>0</v>
      </c>
      <c r="P107" s="51"/>
      <c r="Q107" s="51"/>
      <c r="R107" s="51"/>
      <c r="S107" s="51"/>
    </row>
    <row r="108" spans="1:36">
      <c r="A108" s="41"/>
      <c r="B108" s="42"/>
      <c r="C108" s="127" t="s">
        <v>379</v>
      </c>
      <c r="D108" s="187">
        <f>SUM(D106:D107)</f>
        <v>1243.1999999999998</v>
      </c>
      <c r="E108" s="43"/>
      <c r="F108" s="43"/>
      <c r="G108" s="44"/>
      <c r="H108" s="44"/>
      <c r="I108" s="215"/>
      <c r="J108" s="44"/>
      <c r="K108" s="187">
        <f>SUM(K106:K107)</f>
        <v>1243.1999999999998</v>
      </c>
      <c r="L108" s="272">
        <f>L106+L107</f>
        <v>1243.1999999999998</v>
      </c>
      <c r="M108" s="103"/>
      <c r="N108" s="104"/>
      <c r="P108" s="51"/>
      <c r="Q108" s="51"/>
      <c r="R108" s="51"/>
      <c r="S108" s="51"/>
    </row>
    <row r="109" spans="1:36">
      <c r="A109" s="221" t="s">
        <v>570</v>
      </c>
      <c r="B109" s="81">
        <v>158</v>
      </c>
      <c r="C109" s="133" t="s">
        <v>387</v>
      </c>
      <c r="D109" s="132">
        <v>54.9</v>
      </c>
      <c r="E109" s="128"/>
      <c r="F109" s="134" t="s">
        <v>388</v>
      </c>
      <c r="G109" s="129" t="s">
        <v>19</v>
      </c>
      <c r="H109" s="129"/>
      <c r="I109" s="161" t="s">
        <v>459</v>
      </c>
      <c r="J109" s="135" t="s">
        <v>389</v>
      </c>
      <c r="K109" s="235">
        <v>54.9</v>
      </c>
      <c r="L109" s="128">
        <v>54.9</v>
      </c>
      <c r="M109" s="130"/>
      <c r="N109" s="210">
        <f>K109-L109</f>
        <v>0</v>
      </c>
      <c r="P109" s="51"/>
      <c r="Q109" s="51"/>
      <c r="R109" s="51"/>
      <c r="S109" s="51"/>
    </row>
    <row r="110" spans="1:36">
      <c r="A110" s="41"/>
      <c r="B110" s="42"/>
      <c r="C110" s="127" t="s">
        <v>382</v>
      </c>
      <c r="D110" s="107">
        <f>D109</f>
        <v>54.9</v>
      </c>
      <c r="E110" s="43"/>
      <c r="F110" s="43"/>
      <c r="G110" s="44"/>
      <c r="H110" s="44"/>
      <c r="I110" s="191"/>
      <c r="J110" s="44"/>
      <c r="K110" s="187">
        <f>SUM(K109)</f>
        <v>54.9</v>
      </c>
      <c r="L110" s="187">
        <f>L109</f>
        <v>54.9</v>
      </c>
      <c r="M110" s="108"/>
      <c r="N110" s="109"/>
      <c r="P110" s="51"/>
      <c r="Q110" s="51"/>
      <c r="R110" s="51"/>
      <c r="S110" s="51"/>
    </row>
    <row r="111" spans="1:36" s="227" customFormat="1">
      <c r="A111" s="236" t="s">
        <v>570</v>
      </c>
      <c r="B111" s="212">
        <v>159</v>
      </c>
      <c r="C111" s="237" t="s">
        <v>343</v>
      </c>
      <c r="D111" s="238">
        <v>543.21</v>
      </c>
      <c r="E111" s="128">
        <v>1</v>
      </c>
      <c r="F111" s="237" t="s">
        <v>390</v>
      </c>
      <c r="G111" s="239" t="s">
        <v>19</v>
      </c>
      <c r="H111" s="240">
        <v>7519962</v>
      </c>
      <c r="I111" s="183" t="s">
        <v>460</v>
      </c>
      <c r="J111" s="135" t="s">
        <v>461</v>
      </c>
      <c r="K111" s="238">
        <v>543.21</v>
      </c>
      <c r="L111" s="155">
        <v>543.21</v>
      </c>
      <c r="M111" s="241"/>
      <c r="N111" s="242">
        <f>K111-L111</f>
        <v>0</v>
      </c>
      <c r="O111" s="278"/>
      <c r="P111" s="278"/>
      <c r="Q111" s="278"/>
      <c r="R111" s="278"/>
      <c r="S111" s="278"/>
      <c r="T111" s="278"/>
      <c r="U111" s="278"/>
      <c r="V111" s="278"/>
      <c r="W111" s="278"/>
      <c r="X111" s="278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</row>
    <row r="112" spans="1:36" s="227" customFormat="1" ht="36">
      <c r="A112" s="236" t="s">
        <v>570</v>
      </c>
      <c r="B112" s="212">
        <v>159</v>
      </c>
      <c r="C112" s="114" t="s">
        <v>344</v>
      </c>
      <c r="D112" s="238">
        <v>200</v>
      </c>
      <c r="E112" s="128">
        <v>1</v>
      </c>
      <c r="F112" s="245" t="s">
        <v>391</v>
      </c>
      <c r="G112" s="239" t="s">
        <v>19</v>
      </c>
      <c r="H112" s="240">
        <v>7559519</v>
      </c>
      <c r="I112" s="183" t="s">
        <v>462</v>
      </c>
      <c r="J112" s="146" t="s">
        <v>424</v>
      </c>
      <c r="K112" s="238">
        <v>200</v>
      </c>
      <c r="L112" s="155">
        <v>200</v>
      </c>
      <c r="M112" s="241"/>
      <c r="N112" s="242">
        <f t="shared" ref="N112:N150" si="22">K112-L112</f>
        <v>0</v>
      </c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</row>
    <row r="113" spans="1:36" s="227" customFormat="1" ht="24">
      <c r="A113" s="236" t="s">
        <v>570</v>
      </c>
      <c r="B113" s="212">
        <v>159</v>
      </c>
      <c r="C113" s="114" t="s">
        <v>345</v>
      </c>
      <c r="D113" s="238">
        <v>155.79</v>
      </c>
      <c r="E113" s="128">
        <v>1</v>
      </c>
      <c r="F113" s="237" t="s">
        <v>392</v>
      </c>
      <c r="G113" s="239" t="s">
        <v>19</v>
      </c>
      <c r="H113" s="240">
        <v>7424617</v>
      </c>
      <c r="I113" s="183" t="s">
        <v>463</v>
      </c>
      <c r="J113" s="135" t="s">
        <v>464</v>
      </c>
      <c r="K113" s="238">
        <v>155.79</v>
      </c>
      <c r="L113" s="155">
        <f>K113</f>
        <v>155.79</v>
      </c>
      <c r="M113" s="241"/>
      <c r="N113" s="242">
        <f t="shared" si="22"/>
        <v>0</v>
      </c>
      <c r="O113" s="278"/>
      <c r="P113" s="278"/>
      <c r="Q113" s="278"/>
      <c r="R113" s="278"/>
      <c r="S113" s="278"/>
      <c r="T113" s="278"/>
      <c r="U113" s="278"/>
      <c r="V113" s="278"/>
      <c r="W113" s="278"/>
      <c r="X113" s="278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243"/>
    </row>
    <row r="114" spans="1:36" ht="24.75">
      <c r="A114" s="236" t="s">
        <v>570</v>
      </c>
      <c r="B114" s="212">
        <v>159</v>
      </c>
      <c r="C114" s="114" t="s">
        <v>345</v>
      </c>
      <c r="D114" s="238">
        <v>794.16899999999998</v>
      </c>
      <c r="E114" s="128">
        <v>1</v>
      </c>
      <c r="F114" s="237" t="s">
        <v>393</v>
      </c>
      <c r="G114" s="239" t="s">
        <v>561</v>
      </c>
      <c r="H114" s="240">
        <v>7541399</v>
      </c>
      <c r="I114" s="183" t="s">
        <v>465</v>
      </c>
      <c r="J114" s="135" t="s">
        <v>466</v>
      </c>
      <c r="K114" s="267">
        <v>794.16899999999998</v>
      </c>
      <c r="L114" s="155">
        <v>794.17</v>
      </c>
      <c r="M114" s="241"/>
      <c r="N114" s="242">
        <f t="shared" si="22"/>
        <v>-9.9999999997635314E-4</v>
      </c>
      <c r="O114" s="278"/>
      <c r="P114" s="278"/>
      <c r="Q114" s="278"/>
      <c r="R114" s="278"/>
      <c r="S114" s="278"/>
      <c r="T114" s="278"/>
      <c r="U114" s="278"/>
      <c r="V114" s="278"/>
      <c r="W114" s="278"/>
      <c r="X114" s="278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</row>
    <row r="115" spans="1:36" s="227" customFormat="1" ht="24">
      <c r="A115" s="236" t="s">
        <v>570</v>
      </c>
      <c r="B115" s="212">
        <v>159</v>
      </c>
      <c r="C115" s="246" t="s">
        <v>346</v>
      </c>
      <c r="D115" s="238">
        <v>175.2</v>
      </c>
      <c r="E115" s="128">
        <v>1</v>
      </c>
      <c r="F115" s="237" t="s">
        <v>394</v>
      </c>
      <c r="G115" s="239" t="s">
        <v>19</v>
      </c>
      <c r="H115" s="240">
        <v>7425133</v>
      </c>
      <c r="I115" s="183" t="s">
        <v>467</v>
      </c>
      <c r="J115" s="135" t="s">
        <v>425</v>
      </c>
      <c r="K115" s="238">
        <v>175.2</v>
      </c>
      <c r="L115" s="155">
        <v>175.2</v>
      </c>
      <c r="M115" s="241"/>
      <c r="N115" s="242">
        <f t="shared" si="22"/>
        <v>0</v>
      </c>
      <c r="O115" s="278"/>
      <c r="P115" s="278"/>
      <c r="Q115" s="278"/>
      <c r="R115" s="278"/>
      <c r="S115" s="278"/>
      <c r="T115" s="278"/>
      <c r="U115" s="278"/>
      <c r="V115" s="278"/>
      <c r="W115" s="278"/>
      <c r="X115" s="278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</row>
    <row r="116" spans="1:36" s="227" customFormat="1" ht="24">
      <c r="A116" s="236" t="s">
        <v>570</v>
      </c>
      <c r="B116" s="212">
        <v>159</v>
      </c>
      <c r="C116" s="247" t="s">
        <v>347</v>
      </c>
      <c r="D116" s="238">
        <v>13069.53</v>
      </c>
      <c r="E116" s="128">
        <v>1</v>
      </c>
      <c r="F116" s="137" t="s">
        <v>395</v>
      </c>
      <c r="G116" s="194" t="s">
        <v>562</v>
      </c>
      <c r="H116" s="240">
        <v>7419673</v>
      </c>
      <c r="I116" s="183" t="s">
        <v>468</v>
      </c>
      <c r="J116" s="135" t="s">
        <v>426</v>
      </c>
      <c r="K116" s="238">
        <v>13069.529</v>
      </c>
      <c r="L116" s="266">
        <f>7900.068+5169.461</f>
        <v>13069.529</v>
      </c>
      <c r="M116" s="241"/>
      <c r="N116" s="242">
        <f t="shared" si="22"/>
        <v>0</v>
      </c>
      <c r="O116" s="278"/>
      <c r="P116" s="278"/>
      <c r="Q116" s="278"/>
      <c r="R116" s="278"/>
      <c r="S116" s="278"/>
      <c r="T116" s="278"/>
      <c r="U116" s="278"/>
      <c r="V116" s="278"/>
      <c r="W116" s="278"/>
      <c r="X116" s="278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</row>
    <row r="117" spans="1:36" s="227" customFormat="1" ht="24">
      <c r="A117" s="236" t="s">
        <v>570</v>
      </c>
      <c r="B117" s="212">
        <v>159</v>
      </c>
      <c r="C117" s="247" t="s">
        <v>348</v>
      </c>
      <c r="D117" s="238">
        <v>12264.69</v>
      </c>
      <c r="E117" s="128">
        <v>1</v>
      </c>
      <c r="F117" s="137" t="s">
        <v>395</v>
      </c>
      <c r="G117" s="194" t="s">
        <v>562</v>
      </c>
      <c r="H117" s="240">
        <v>7553343</v>
      </c>
      <c r="I117" s="183" t="s">
        <v>469</v>
      </c>
      <c r="J117" s="135" t="s">
        <v>427</v>
      </c>
      <c r="K117" s="238">
        <v>12264.69</v>
      </c>
      <c r="L117" s="155">
        <f>4587.36+7677.33</f>
        <v>12264.689999999999</v>
      </c>
      <c r="M117" s="241"/>
      <c r="N117" s="242">
        <f t="shared" si="22"/>
        <v>0</v>
      </c>
      <c r="O117" s="278"/>
      <c r="P117" s="278"/>
      <c r="Q117" s="278"/>
      <c r="R117" s="278"/>
      <c r="S117" s="278"/>
      <c r="T117" s="278"/>
      <c r="U117" s="278"/>
      <c r="V117" s="278"/>
      <c r="W117" s="278"/>
      <c r="X117" s="278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</row>
    <row r="118" spans="1:36" ht="24">
      <c r="A118" s="236" t="s">
        <v>570</v>
      </c>
      <c r="B118" s="212">
        <v>159</v>
      </c>
      <c r="C118" s="247" t="s">
        <v>348</v>
      </c>
      <c r="D118" s="238">
        <v>30683.97</v>
      </c>
      <c r="E118" s="128">
        <v>1</v>
      </c>
      <c r="F118" s="137" t="s">
        <v>395</v>
      </c>
      <c r="G118" s="194" t="s">
        <v>560</v>
      </c>
      <c r="H118" s="240">
        <v>7736528</v>
      </c>
      <c r="I118" s="183" t="s">
        <v>470</v>
      </c>
      <c r="J118" s="275" t="s">
        <v>589</v>
      </c>
      <c r="K118" s="238">
        <v>30683.67</v>
      </c>
      <c r="L118" s="155">
        <f>15441.3+7748.01+7494.36</f>
        <v>30683.67</v>
      </c>
      <c r="M118" s="241"/>
      <c r="N118" s="242">
        <f t="shared" si="22"/>
        <v>0</v>
      </c>
      <c r="O118" s="278"/>
      <c r="P118" s="278"/>
      <c r="Q118" s="278"/>
      <c r="R118" s="278"/>
      <c r="S118" s="278"/>
      <c r="T118" s="278"/>
      <c r="U118" s="278"/>
      <c r="V118" s="278"/>
      <c r="W118" s="278"/>
      <c r="X118" s="278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</row>
    <row r="119" spans="1:36" s="227" customFormat="1" ht="24">
      <c r="A119" s="236" t="s">
        <v>570</v>
      </c>
      <c r="B119" s="212">
        <v>159</v>
      </c>
      <c r="C119" s="247" t="s">
        <v>348</v>
      </c>
      <c r="D119" s="238">
        <v>5262.24</v>
      </c>
      <c r="E119" s="128">
        <v>1</v>
      </c>
      <c r="F119" s="137" t="s">
        <v>395</v>
      </c>
      <c r="G119" s="194" t="s">
        <v>560</v>
      </c>
      <c r="H119" s="240">
        <v>7605469</v>
      </c>
      <c r="I119" s="183" t="s">
        <v>471</v>
      </c>
      <c r="J119" s="135" t="s">
        <v>429</v>
      </c>
      <c r="K119" s="238">
        <v>5262.24</v>
      </c>
      <c r="L119" s="155">
        <f>4969.631+292.609</f>
        <v>5262.2400000000007</v>
      </c>
      <c r="M119" s="241"/>
      <c r="N119" s="242">
        <f t="shared" si="22"/>
        <v>0</v>
      </c>
      <c r="O119" s="278"/>
      <c r="P119" s="278"/>
      <c r="Q119" s="278"/>
      <c r="R119" s="278"/>
      <c r="S119" s="278"/>
      <c r="T119" s="278"/>
      <c r="U119" s="278"/>
      <c r="V119" s="278"/>
      <c r="W119" s="278"/>
      <c r="X119" s="278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</row>
    <row r="120" spans="1:36" s="227" customFormat="1" ht="36">
      <c r="A120" s="236" t="s">
        <v>570</v>
      </c>
      <c r="B120" s="212">
        <v>159</v>
      </c>
      <c r="C120" s="247" t="s">
        <v>349</v>
      </c>
      <c r="D120" s="238">
        <v>6564.8450000000003</v>
      </c>
      <c r="E120" s="128">
        <v>1</v>
      </c>
      <c r="F120" s="137" t="s">
        <v>395</v>
      </c>
      <c r="G120" s="194" t="s">
        <v>560</v>
      </c>
      <c r="H120" s="240">
        <v>7740572</v>
      </c>
      <c r="I120" s="183" t="s">
        <v>472</v>
      </c>
      <c r="J120" s="135" t="s">
        <v>430</v>
      </c>
      <c r="K120" s="238">
        <v>6564.8450000000003</v>
      </c>
      <c r="L120" s="155">
        <f>3938.907+1312.969+1312.969</f>
        <v>6564.8450000000003</v>
      </c>
      <c r="M120" s="241"/>
      <c r="N120" s="242">
        <f t="shared" si="22"/>
        <v>0</v>
      </c>
      <c r="O120" s="278"/>
      <c r="P120" s="278"/>
      <c r="Q120" s="278"/>
      <c r="R120" s="278"/>
      <c r="S120" s="278"/>
      <c r="T120" s="278"/>
      <c r="U120" s="278"/>
      <c r="V120" s="278"/>
      <c r="W120" s="278"/>
      <c r="X120" s="278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</row>
    <row r="121" spans="1:36" s="243" customFormat="1">
      <c r="A121" s="236" t="s">
        <v>570</v>
      </c>
      <c r="B121" s="212">
        <v>159</v>
      </c>
      <c r="C121" s="248" t="s">
        <v>350</v>
      </c>
      <c r="D121" s="238">
        <v>88.888000000000005</v>
      </c>
      <c r="E121" s="128">
        <v>1</v>
      </c>
      <c r="F121" s="249" t="s">
        <v>396</v>
      </c>
      <c r="G121" s="239" t="s">
        <v>19</v>
      </c>
      <c r="H121" s="240"/>
      <c r="I121" s="183" t="s">
        <v>473</v>
      </c>
      <c r="J121" s="135" t="s">
        <v>431</v>
      </c>
      <c r="K121" s="238">
        <v>88.888000000000005</v>
      </c>
      <c r="L121" s="155">
        <v>88.888000000000005</v>
      </c>
      <c r="M121" s="241"/>
      <c r="N121" s="242">
        <f t="shared" si="22"/>
        <v>0</v>
      </c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</row>
    <row r="122" spans="1:36" s="243" customFormat="1">
      <c r="A122" s="236" t="s">
        <v>570</v>
      </c>
      <c r="B122" s="212">
        <v>159</v>
      </c>
      <c r="C122" s="248" t="s">
        <v>351</v>
      </c>
      <c r="D122" s="238">
        <v>85</v>
      </c>
      <c r="E122" s="128">
        <v>1</v>
      </c>
      <c r="F122" s="249" t="s">
        <v>397</v>
      </c>
      <c r="G122" s="239" t="s">
        <v>19</v>
      </c>
      <c r="H122" s="240"/>
      <c r="I122" s="183" t="s">
        <v>474</v>
      </c>
      <c r="J122" s="135" t="s">
        <v>432</v>
      </c>
      <c r="K122" s="238">
        <v>85</v>
      </c>
      <c r="L122" s="155">
        <v>85</v>
      </c>
      <c r="M122" s="241"/>
      <c r="N122" s="242">
        <f t="shared" si="22"/>
        <v>0</v>
      </c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</row>
    <row r="123" spans="1:36" ht="24.75">
      <c r="A123" s="221" t="s">
        <v>570</v>
      </c>
      <c r="B123" s="81">
        <v>159</v>
      </c>
      <c r="C123" s="116" t="s">
        <v>352</v>
      </c>
      <c r="D123" s="238">
        <v>151</v>
      </c>
      <c r="E123" s="18">
        <v>1</v>
      </c>
      <c r="F123" s="139" t="s">
        <v>398</v>
      </c>
      <c r="G123" s="194" t="s">
        <v>561</v>
      </c>
      <c r="H123" s="202">
        <v>7567491</v>
      </c>
      <c r="I123" s="161" t="s">
        <v>475</v>
      </c>
      <c r="J123" s="135" t="s">
        <v>476</v>
      </c>
      <c r="K123" s="238">
        <v>151</v>
      </c>
      <c r="L123" s="155">
        <v>151</v>
      </c>
      <c r="M123" s="13"/>
      <c r="N123" s="211">
        <f t="shared" si="22"/>
        <v>0</v>
      </c>
      <c r="O123" s="278"/>
      <c r="P123" s="278"/>
      <c r="Q123" s="278"/>
      <c r="R123" s="278"/>
      <c r="S123" s="278"/>
      <c r="T123" s="278"/>
      <c r="U123" s="278"/>
      <c r="V123" s="278"/>
      <c r="W123" s="278"/>
      <c r="X123" s="278"/>
    </row>
    <row r="124" spans="1:36" ht="24.75">
      <c r="A124" s="221" t="s">
        <v>570</v>
      </c>
      <c r="B124" s="81">
        <v>159</v>
      </c>
      <c r="C124" s="115" t="s">
        <v>353</v>
      </c>
      <c r="D124" s="238">
        <v>195</v>
      </c>
      <c r="E124" s="18">
        <v>1</v>
      </c>
      <c r="F124" s="140" t="s">
        <v>399</v>
      </c>
      <c r="G124" s="193" t="s">
        <v>561</v>
      </c>
      <c r="H124" s="202">
        <v>7545430</v>
      </c>
      <c r="I124" s="161" t="s">
        <v>477</v>
      </c>
      <c r="J124" s="135" t="s">
        <v>433</v>
      </c>
      <c r="K124" s="238">
        <f>D124</f>
        <v>195</v>
      </c>
      <c r="L124" s="155">
        <f>19.5+19.5+19.5+19.5+19.5+19.5+58.5+19.5</f>
        <v>195</v>
      </c>
      <c r="M124" s="13"/>
      <c r="N124" s="211">
        <f t="shared" si="22"/>
        <v>0</v>
      </c>
      <c r="O124" s="278"/>
      <c r="P124" s="278"/>
      <c r="Q124" s="278"/>
      <c r="R124" s="278"/>
      <c r="S124" s="278"/>
      <c r="T124" s="278"/>
      <c r="U124" s="278"/>
      <c r="V124" s="278"/>
      <c r="W124" s="278"/>
      <c r="X124" s="278"/>
    </row>
    <row r="125" spans="1:36">
      <c r="A125" s="221" t="s">
        <v>570</v>
      </c>
      <c r="B125" s="81">
        <v>159</v>
      </c>
      <c r="C125" s="115" t="s">
        <v>354</v>
      </c>
      <c r="D125" s="238">
        <v>399</v>
      </c>
      <c r="E125" s="18">
        <v>1</v>
      </c>
      <c r="F125" s="139" t="s">
        <v>400</v>
      </c>
      <c r="G125" s="193" t="s">
        <v>19</v>
      </c>
      <c r="H125" s="202">
        <v>7447692</v>
      </c>
      <c r="I125" s="161" t="s">
        <v>502</v>
      </c>
      <c r="J125" s="135" t="s">
        <v>434</v>
      </c>
      <c r="K125" s="238">
        <f t="shared" ref="K125:K126" si="23">D125</f>
        <v>399</v>
      </c>
      <c r="L125" s="155">
        <f>33.25+33.25+33.25+33.25+33.25+33.25+33.25+33.25+33.25+33.25+66.5</f>
        <v>399</v>
      </c>
      <c r="M125" s="13"/>
      <c r="N125" s="211">
        <f t="shared" si="22"/>
        <v>0</v>
      </c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</row>
    <row r="126" spans="1:36">
      <c r="A126" s="221" t="s">
        <v>570</v>
      </c>
      <c r="B126" s="81">
        <v>159</v>
      </c>
      <c r="C126" s="115" t="s">
        <v>355</v>
      </c>
      <c r="D126" s="238">
        <v>100.5</v>
      </c>
      <c r="E126" s="18">
        <v>1</v>
      </c>
      <c r="F126" s="139" t="s">
        <v>401</v>
      </c>
      <c r="G126" s="193" t="s">
        <v>19</v>
      </c>
      <c r="H126" s="202">
        <v>7443501</v>
      </c>
      <c r="I126" s="161" t="s">
        <v>500</v>
      </c>
      <c r="J126" s="135" t="s">
        <v>435</v>
      </c>
      <c r="K126" s="238">
        <f t="shared" si="23"/>
        <v>100.5</v>
      </c>
      <c r="L126" s="155">
        <f>33.5+33.5+33.5</f>
        <v>100.5</v>
      </c>
      <c r="M126" s="13"/>
      <c r="N126" s="211">
        <f t="shared" si="22"/>
        <v>0</v>
      </c>
      <c r="O126" s="278"/>
      <c r="P126" s="278"/>
      <c r="Q126" s="278"/>
      <c r="R126" s="278"/>
      <c r="S126" s="278"/>
      <c r="T126" s="278"/>
      <c r="U126" s="278"/>
      <c r="V126" s="278"/>
      <c r="W126" s="278"/>
      <c r="X126" s="278"/>
    </row>
    <row r="127" spans="1:36">
      <c r="A127" s="221" t="s">
        <v>570</v>
      </c>
      <c r="B127" s="81">
        <v>159</v>
      </c>
      <c r="C127" s="115" t="s">
        <v>356</v>
      </c>
      <c r="D127" s="238">
        <v>43.527000000000001</v>
      </c>
      <c r="E127" s="18">
        <v>1</v>
      </c>
      <c r="F127" s="139" t="s">
        <v>402</v>
      </c>
      <c r="G127" s="193" t="s">
        <v>19</v>
      </c>
      <c r="H127" s="202">
        <v>7443512</v>
      </c>
      <c r="I127" s="161" t="s">
        <v>499</v>
      </c>
      <c r="J127" s="135" t="s">
        <v>436</v>
      </c>
      <c r="K127" s="267">
        <v>43.524999999999999</v>
      </c>
      <c r="L127" s="266">
        <f>14.508+29.017</f>
        <v>43.524999999999999</v>
      </c>
      <c r="M127" s="13"/>
      <c r="N127" s="211">
        <f t="shared" si="22"/>
        <v>0</v>
      </c>
      <c r="O127" s="278"/>
      <c r="P127" s="278"/>
      <c r="Q127" s="278"/>
      <c r="R127" s="278"/>
      <c r="S127" s="278"/>
      <c r="T127" s="278"/>
      <c r="U127" s="278"/>
      <c r="V127" s="278"/>
      <c r="W127" s="278"/>
      <c r="X127" s="278"/>
    </row>
    <row r="128" spans="1:36" ht="24">
      <c r="A128" s="221" t="s">
        <v>570</v>
      </c>
      <c r="B128" s="81">
        <v>159</v>
      </c>
      <c r="C128" s="115" t="s">
        <v>356</v>
      </c>
      <c r="D128" s="238">
        <v>98.661000000000001</v>
      </c>
      <c r="E128" s="18">
        <v>1</v>
      </c>
      <c r="F128" s="138" t="s">
        <v>403</v>
      </c>
      <c r="G128" s="193" t="s">
        <v>19</v>
      </c>
      <c r="H128" s="202">
        <v>7783823</v>
      </c>
      <c r="I128" s="161" t="s">
        <v>478</v>
      </c>
      <c r="J128" s="135" t="s">
        <v>479</v>
      </c>
      <c r="K128" s="238">
        <v>98.66</v>
      </c>
      <c r="L128" s="155">
        <f>59.196+39.464</f>
        <v>98.66</v>
      </c>
      <c r="M128" s="13"/>
      <c r="N128" s="211">
        <f t="shared" si="22"/>
        <v>0</v>
      </c>
      <c r="O128" s="278"/>
      <c r="P128" s="278"/>
      <c r="Q128" s="278"/>
      <c r="R128" s="278"/>
      <c r="S128" s="278"/>
      <c r="T128" s="278"/>
      <c r="U128" s="278"/>
      <c r="V128" s="278"/>
      <c r="W128" s="278"/>
      <c r="X128" s="278"/>
    </row>
    <row r="129" spans="1:24" ht="36">
      <c r="A129" s="221" t="s">
        <v>570</v>
      </c>
      <c r="B129" s="81">
        <v>159</v>
      </c>
      <c r="C129" s="117" t="s">
        <v>357</v>
      </c>
      <c r="D129" s="238">
        <v>47.999000000000002</v>
      </c>
      <c r="E129" s="18">
        <v>1</v>
      </c>
      <c r="F129" s="139" t="s">
        <v>404</v>
      </c>
      <c r="G129" s="193" t="s">
        <v>19</v>
      </c>
      <c r="H129" s="202"/>
      <c r="I129" s="161" t="s">
        <v>498</v>
      </c>
      <c r="J129" s="147" t="s">
        <v>437</v>
      </c>
      <c r="K129" s="267">
        <v>47.999000000000002</v>
      </c>
      <c r="L129" s="266">
        <v>47.999000000000002</v>
      </c>
      <c r="M129" s="13"/>
      <c r="N129" s="211">
        <f t="shared" si="22"/>
        <v>0</v>
      </c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</row>
    <row r="130" spans="1:24">
      <c r="A130" s="221" t="s">
        <v>570</v>
      </c>
      <c r="B130" s="81">
        <v>159</v>
      </c>
      <c r="C130" s="120" t="s">
        <v>358</v>
      </c>
      <c r="D130" s="268">
        <v>299.99799999999999</v>
      </c>
      <c r="E130" s="18">
        <v>1</v>
      </c>
      <c r="F130" s="141" t="s">
        <v>405</v>
      </c>
      <c r="G130" s="193" t="s">
        <v>19</v>
      </c>
      <c r="H130" s="203">
        <v>7472876</v>
      </c>
      <c r="I130" s="161" t="s">
        <v>486</v>
      </c>
      <c r="J130" s="147" t="s">
        <v>438</v>
      </c>
      <c r="K130" s="238">
        <f>D130</f>
        <v>299.99799999999999</v>
      </c>
      <c r="L130" s="155">
        <v>300</v>
      </c>
      <c r="M130" s="121"/>
      <c r="N130" s="211">
        <f>K130-L130</f>
        <v>-2.0000000000095497E-3</v>
      </c>
      <c r="O130" s="278"/>
      <c r="P130" s="278"/>
      <c r="Q130" s="278"/>
      <c r="R130" s="278"/>
      <c r="S130" s="278"/>
      <c r="T130" s="278"/>
      <c r="U130" s="278"/>
      <c r="V130" s="278"/>
      <c r="W130" s="278"/>
      <c r="X130" s="278"/>
    </row>
    <row r="131" spans="1:24" s="243" customFormat="1" ht="24">
      <c r="A131" s="236" t="s">
        <v>570</v>
      </c>
      <c r="B131" s="212">
        <v>159</v>
      </c>
      <c r="C131" s="255" t="s">
        <v>359</v>
      </c>
      <c r="D131" s="268">
        <v>102.3</v>
      </c>
      <c r="E131" s="128">
        <v>1</v>
      </c>
      <c r="F131" s="271" t="s">
        <v>406</v>
      </c>
      <c r="G131" s="239" t="s">
        <v>19</v>
      </c>
      <c r="H131" s="253"/>
      <c r="I131" s="183" t="s">
        <v>485</v>
      </c>
      <c r="J131" s="135" t="s">
        <v>439</v>
      </c>
      <c r="K131" s="238">
        <v>102.3</v>
      </c>
      <c r="L131" s="155">
        <f>30.024+72.275</f>
        <v>102.29900000000001</v>
      </c>
      <c r="M131" s="180"/>
      <c r="N131" s="242">
        <f t="shared" si="22"/>
        <v>9.9999999999056399E-4</v>
      </c>
      <c r="O131" s="278"/>
      <c r="P131" s="278"/>
      <c r="Q131" s="278"/>
      <c r="R131" s="278"/>
      <c r="S131" s="278"/>
      <c r="T131" s="278"/>
      <c r="U131" s="278"/>
      <c r="V131" s="278"/>
      <c r="W131" s="278"/>
      <c r="X131" s="278"/>
    </row>
    <row r="132" spans="1:24" ht="24">
      <c r="A132" s="221" t="s">
        <v>570</v>
      </c>
      <c r="B132" s="81">
        <v>159</v>
      </c>
      <c r="C132" s="122" t="s">
        <v>360</v>
      </c>
      <c r="D132" s="268">
        <v>29.713999999999999</v>
      </c>
      <c r="E132" s="18">
        <v>1</v>
      </c>
      <c r="F132" s="138" t="s">
        <v>407</v>
      </c>
      <c r="G132" s="193" t="s">
        <v>19</v>
      </c>
      <c r="H132" s="203"/>
      <c r="I132" s="161" t="s">
        <v>480</v>
      </c>
      <c r="J132" s="135" t="s">
        <v>440</v>
      </c>
      <c r="K132" s="238">
        <v>29.713999999999999</v>
      </c>
      <c r="L132" s="155">
        <v>29.716999999999999</v>
      </c>
      <c r="M132" s="121"/>
      <c r="N132" s="211">
        <f t="shared" si="22"/>
        <v>-3.0000000000001137E-3</v>
      </c>
      <c r="O132" s="278"/>
      <c r="P132" s="278"/>
      <c r="Q132" s="278"/>
      <c r="R132" s="278"/>
      <c r="S132" s="278"/>
      <c r="T132" s="278"/>
      <c r="U132" s="278"/>
      <c r="V132" s="278"/>
      <c r="W132" s="278"/>
      <c r="X132" s="278"/>
    </row>
    <row r="133" spans="1:24" ht="24">
      <c r="A133" s="221" t="s">
        <v>570</v>
      </c>
      <c r="B133" s="81">
        <v>159</v>
      </c>
      <c r="C133" s="122" t="s">
        <v>361</v>
      </c>
      <c r="D133" s="268">
        <v>40</v>
      </c>
      <c r="E133" s="18">
        <v>1</v>
      </c>
      <c r="F133" s="142" t="s">
        <v>408</v>
      </c>
      <c r="G133" s="193" t="s">
        <v>19</v>
      </c>
      <c r="H133" s="203"/>
      <c r="I133" s="161" t="s">
        <v>497</v>
      </c>
      <c r="J133" s="147" t="s">
        <v>441</v>
      </c>
      <c r="K133" s="238">
        <v>40</v>
      </c>
      <c r="L133" s="155">
        <v>40</v>
      </c>
      <c r="M133" s="121"/>
      <c r="N133" s="211">
        <f t="shared" si="22"/>
        <v>0</v>
      </c>
      <c r="O133" s="278"/>
      <c r="P133" s="278"/>
      <c r="Q133" s="278"/>
      <c r="R133" s="278"/>
      <c r="S133" s="278"/>
      <c r="T133" s="278"/>
      <c r="U133" s="278"/>
      <c r="V133" s="278"/>
      <c r="W133" s="278"/>
      <c r="X133" s="278"/>
    </row>
    <row r="134" spans="1:24">
      <c r="A134" s="221" t="s">
        <v>570</v>
      </c>
      <c r="B134" s="81">
        <v>159</v>
      </c>
      <c r="C134" s="122" t="s">
        <v>362</v>
      </c>
      <c r="D134" s="268">
        <v>286</v>
      </c>
      <c r="E134" s="18">
        <v>1</v>
      </c>
      <c r="F134" s="138" t="s">
        <v>409</v>
      </c>
      <c r="G134" s="193" t="s">
        <v>19</v>
      </c>
      <c r="H134" s="203"/>
      <c r="I134" s="161" t="s">
        <v>482</v>
      </c>
      <c r="J134" s="135" t="s">
        <v>442</v>
      </c>
      <c r="K134" s="238">
        <v>286</v>
      </c>
      <c r="L134" s="155">
        <v>286</v>
      </c>
      <c r="M134" s="121"/>
      <c r="N134" s="211">
        <f t="shared" si="22"/>
        <v>0</v>
      </c>
      <c r="O134" s="278"/>
      <c r="P134" s="278"/>
      <c r="Q134" s="278"/>
      <c r="R134" s="278"/>
      <c r="S134" s="278"/>
      <c r="T134" s="278"/>
      <c r="U134" s="278"/>
      <c r="V134" s="278"/>
      <c r="W134" s="278"/>
      <c r="X134" s="278"/>
    </row>
    <row r="135" spans="1:24" s="243" customFormat="1" ht="24">
      <c r="A135" s="236" t="s">
        <v>570</v>
      </c>
      <c r="B135" s="212">
        <v>159</v>
      </c>
      <c r="C135" s="251" t="s">
        <v>363</v>
      </c>
      <c r="D135" s="268">
        <v>887.57600000000002</v>
      </c>
      <c r="E135" s="128">
        <v>1</v>
      </c>
      <c r="F135" s="249" t="s">
        <v>410</v>
      </c>
      <c r="G135" s="239" t="s">
        <v>19</v>
      </c>
      <c r="H135" s="253"/>
      <c r="I135" s="183" t="s">
        <v>481</v>
      </c>
      <c r="J135" s="135" t="s">
        <v>443</v>
      </c>
      <c r="K135" s="238">
        <f>369+369+149.576</f>
        <v>887.57600000000002</v>
      </c>
      <c r="L135" s="155">
        <f>K135</f>
        <v>887.57600000000002</v>
      </c>
      <c r="M135" s="180"/>
      <c r="N135" s="242">
        <f t="shared" si="22"/>
        <v>0</v>
      </c>
      <c r="O135" s="278"/>
      <c r="P135" s="278"/>
      <c r="Q135" s="278"/>
      <c r="R135" s="278"/>
      <c r="S135" s="278"/>
      <c r="T135" s="278"/>
      <c r="U135" s="278"/>
      <c r="V135" s="278"/>
      <c r="W135" s="278"/>
      <c r="X135" s="278"/>
    </row>
    <row r="136" spans="1:24" s="243" customFormat="1" ht="24">
      <c r="A136" s="236" t="s">
        <v>570</v>
      </c>
      <c r="B136" s="212">
        <v>159</v>
      </c>
      <c r="C136" s="269" t="s">
        <v>364</v>
      </c>
      <c r="D136" s="268">
        <v>157</v>
      </c>
      <c r="E136" s="128">
        <v>1</v>
      </c>
      <c r="F136" s="270" t="s">
        <v>411</v>
      </c>
      <c r="G136" s="239" t="s">
        <v>19</v>
      </c>
      <c r="H136" s="253"/>
      <c r="I136" s="183" t="s">
        <v>483</v>
      </c>
      <c r="J136" s="135" t="s">
        <v>444</v>
      </c>
      <c r="K136" s="238">
        <v>157</v>
      </c>
      <c r="L136" s="155">
        <v>157</v>
      </c>
      <c r="M136" s="180"/>
      <c r="N136" s="242">
        <f t="shared" si="22"/>
        <v>0</v>
      </c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</row>
    <row r="137" spans="1:24" ht="24">
      <c r="A137" s="221" t="s">
        <v>570</v>
      </c>
      <c r="B137" s="81">
        <v>159</v>
      </c>
      <c r="C137" s="119" t="s">
        <v>365</v>
      </c>
      <c r="D137" s="268">
        <v>820</v>
      </c>
      <c r="E137" s="18">
        <v>1</v>
      </c>
      <c r="F137" s="138" t="s">
        <v>412</v>
      </c>
      <c r="G137" s="194" t="s">
        <v>562</v>
      </c>
      <c r="H137" s="203">
        <v>7419678</v>
      </c>
      <c r="I137" s="161" t="s">
        <v>501</v>
      </c>
      <c r="J137" s="135" t="s">
        <v>445</v>
      </c>
      <c r="K137" s="238">
        <f>820</f>
        <v>820</v>
      </c>
      <c r="L137" s="155">
        <v>820</v>
      </c>
      <c r="M137" s="121"/>
      <c r="N137" s="211">
        <f t="shared" si="22"/>
        <v>0</v>
      </c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</row>
    <row r="138" spans="1:24" s="243" customFormat="1" ht="24.75">
      <c r="A138" s="236" t="s">
        <v>570</v>
      </c>
      <c r="B138" s="212">
        <v>159</v>
      </c>
      <c r="C138" s="251" t="s">
        <v>365</v>
      </c>
      <c r="D138" s="268">
        <v>4926.88</v>
      </c>
      <c r="E138" s="128">
        <v>1</v>
      </c>
      <c r="F138" s="252" t="s">
        <v>413</v>
      </c>
      <c r="G138" s="194" t="s">
        <v>561</v>
      </c>
      <c r="H138" s="253">
        <v>7545432</v>
      </c>
      <c r="I138" s="183" t="s">
        <v>484</v>
      </c>
      <c r="J138" s="135" t="s">
        <v>446</v>
      </c>
      <c r="K138" s="238">
        <v>4926.88</v>
      </c>
      <c r="L138" s="266">
        <f>492.688+492.688+492.688+492.688+492.688+492.688+492.688+492.688+985.376</f>
        <v>4926.88</v>
      </c>
      <c r="M138" s="180"/>
      <c r="N138" s="242">
        <f t="shared" si="22"/>
        <v>0</v>
      </c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</row>
    <row r="139" spans="1:24" ht="36.75" customHeight="1">
      <c r="A139" s="221" t="s">
        <v>570</v>
      </c>
      <c r="B139" s="81">
        <v>159</v>
      </c>
      <c r="C139" s="119" t="s">
        <v>366</v>
      </c>
      <c r="D139" s="268">
        <v>98.85</v>
      </c>
      <c r="E139" s="18">
        <v>1</v>
      </c>
      <c r="F139" s="143" t="s">
        <v>414</v>
      </c>
      <c r="G139" s="194" t="s">
        <v>562</v>
      </c>
      <c r="H139" s="203"/>
      <c r="I139" s="161" t="s">
        <v>488</v>
      </c>
      <c r="J139" s="135" t="s">
        <v>447</v>
      </c>
      <c r="K139" s="238">
        <v>98.85</v>
      </c>
      <c r="L139" s="155">
        <v>98.85</v>
      </c>
      <c r="M139" s="121"/>
      <c r="N139" s="211">
        <f t="shared" si="22"/>
        <v>0</v>
      </c>
      <c r="O139" s="278"/>
      <c r="P139" s="278"/>
      <c r="Q139" s="278"/>
      <c r="R139" s="278"/>
      <c r="S139" s="278"/>
      <c r="T139" s="278"/>
      <c r="U139" s="278"/>
      <c r="V139" s="278"/>
      <c r="W139" s="278"/>
      <c r="X139" s="278"/>
    </row>
    <row r="140" spans="1:24" ht="60">
      <c r="A140" s="221" t="s">
        <v>570</v>
      </c>
      <c r="B140" s="81">
        <v>159</v>
      </c>
      <c r="C140" s="119" t="s">
        <v>367</v>
      </c>
      <c r="D140" s="268">
        <v>1422</v>
      </c>
      <c r="E140" s="18">
        <v>1</v>
      </c>
      <c r="F140" s="136" t="s">
        <v>415</v>
      </c>
      <c r="G140" s="193" t="s">
        <v>19</v>
      </c>
      <c r="H140" s="203">
        <v>7691900</v>
      </c>
      <c r="I140" s="161" t="s">
        <v>487</v>
      </c>
      <c r="J140" s="99" t="s">
        <v>448</v>
      </c>
      <c r="K140" s="238">
        <v>1422</v>
      </c>
      <c r="L140" s="155">
        <v>1422</v>
      </c>
      <c r="M140" s="121"/>
      <c r="N140" s="211">
        <f t="shared" si="22"/>
        <v>0</v>
      </c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</row>
    <row r="141" spans="1:24" ht="24">
      <c r="A141" s="221" t="s">
        <v>570</v>
      </c>
      <c r="B141" s="81">
        <v>159</v>
      </c>
      <c r="C141" s="119" t="s">
        <v>368</v>
      </c>
      <c r="D141" s="268">
        <v>300</v>
      </c>
      <c r="E141" s="18">
        <v>1</v>
      </c>
      <c r="F141" s="136" t="s">
        <v>416</v>
      </c>
      <c r="G141" s="193" t="s">
        <v>19</v>
      </c>
      <c r="H141" s="203">
        <v>7691837</v>
      </c>
      <c r="I141" s="161" t="s">
        <v>489</v>
      </c>
      <c r="J141" s="99" t="s">
        <v>449</v>
      </c>
      <c r="K141" s="238">
        <v>300</v>
      </c>
      <c r="L141" s="155">
        <v>300</v>
      </c>
      <c r="M141" s="121"/>
      <c r="N141" s="211">
        <f t="shared" si="22"/>
        <v>0</v>
      </c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</row>
    <row r="142" spans="1:24" ht="24">
      <c r="A142" s="221" t="s">
        <v>570</v>
      </c>
      <c r="B142" s="81">
        <v>159</v>
      </c>
      <c r="C142" s="119" t="s">
        <v>369</v>
      </c>
      <c r="D142" s="268">
        <v>35</v>
      </c>
      <c r="E142" s="18">
        <v>1</v>
      </c>
      <c r="F142" s="136" t="s">
        <v>417</v>
      </c>
      <c r="G142" s="193" t="s">
        <v>19</v>
      </c>
      <c r="H142" s="203"/>
      <c r="I142" s="161" t="s">
        <v>496</v>
      </c>
      <c r="J142" s="135" t="s">
        <v>450</v>
      </c>
      <c r="K142" s="238">
        <v>35</v>
      </c>
      <c r="L142" s="155">
        <v>35</v>
      </c>
      <c r="M142" s="121"/>
      <c r="N142" s="211">
        <f t="shared" si="22"/>
        <v>0</v>
      </c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</row>
    <row r="143" spans="1:24" s="243" customFormat="1">
      <c r="A143" s="236" t="s">
        <v>570</v>
      </c>
      <c r="B143" s="212">
        <v>159</v>
      </c>
      <c r="C143" s="251" t="s">
        <v>370</v>
      </c>
      <c r="D143" s="268">
        <v>100.8</v>
      </c>
      <c r="E143" s="128">
        <v>1</v>
      </c>
      <c r="F143" s="245" t="s">
        <v>418</v>
      </c>
      <c r="G143" s="239" t="s">
        <v>19</v>
      </c>
      <c r="H143" s="253"/>
      <c r="I143" s="183" t="s">
        <v>490</v>
      </c>
      <c r="J143" s="135" t="s">
        <v>451</v>
      </c>
      <c r="K143" s="238">
        <v>100.8</v>
      </c>
      <c r="L143" s="155">
        <v>100.8</v>
      </c>
      <c r="M143" s="180"/>
      <c r="N143" s="242">
        <f t="shared" si="22"/>
        <v>0</v>
      </c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</row>
    <row r="144" spans="1:24" ht="24">
      <c r="A144" s="221" t="s">
        <v>576</v>
      </c>
      <c r="B144" s="81">
        <v>159</v>
      </c>
      <c r="C144" s="119" t="s">
        <v>581</v>
      </c>
      <c r="D144" s="268">
        <v>400</v>
      </c>
      <c r="E144" s="18"/>
      <c r="F144" s="144" t="s">
        <v>582</v>
      </c>
      <c r="G144" s="194" t="s">
        <v>562</v>
      </c>
      <c r="H144" s="203"/>
      <c r="I144" s="161" t="s">
        <v>583</v>
      </c>
      <c r="J144" s="135" t="s">
        <v>584</v>
      </c>
      <c r="K144" s="238">
        <f>250+150</f>
        <v>400</v>
      </c>
      <c r="L144" s="155">
        <f>K144</f>
        <v>400</v>
      </c>
      <c r="M144" s="121"/>
      <c r="N144" s="211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</row>
    <row r="145" spans="1:51" s="243" customFormat="1" ht="36">
      <c r="A145" s="236" t="s">
        <v>570</v>
      </c>
      <c r="B145" s="212">
        <v>159</v>
      </c>
      <c r="C145" s="251" t="s">
        <v>371</v>
      </c>
      <c r="D145" s="268">
        <v>223.45599999999999</v>
      </c>
      <c r="E145" s="128">
        <v>1</v>
      </c>
      <c r="F145" s="133" t="s">
        <v>419</v>
      </c>
      <c r="G145" s="239" t="s">
        <v>19</v>
      </c>
      <c r="H145" s="253"/>
      <c r="I145" s="183" t="s">
        <v>492</v>
      </c>
      <c r="J145" s="135" t="s">
        <v>452</v>
      </c>
      <c r="K145" s="267">
        <v>223.45599999999999</v>
      </c>
      <c r="L145" s="155">
        <v>223.45599999999999</v>
      </c>
      <c r="M145" s="180"/>
      <c r="N145" s="242">
        <f t="shared" si="22"/>
        <v>0</v>
      </c>
      <c r="O145" s="278"/>
      <c r="P145" s="278"/>
      <c r="Q145" s="278"/>
      <c r="R145" s="278"/>
      <c r="S145" s="278"/>
      <c r="T145" s="278"/>
      <c r="U145" s="278"/>
      <c r="V145" s="278"/>
      <c r="W145" s="278"/>
      <c r="X145" s="278"/>
    </row>
    <row r="146" spans="1:51">
      <c r="A146" s="221" t="s">
        <v>570</v>
      </c>
      <c r="B146" s="81">
        <v>159</v>
      </c>
      <c r="C146" s="119" t="s">
        <v>372</v>
      </c>
      <c r="D146" s="254">
        <v>749.28</v>
      </c>
      <c r="E146" s="18">
        <v>1</v>
      </c>
      <c r="F146" s="144" t="s">
        <v>420</v>
      </c>
      <c r="G146" s="193" t="s">
        <v>19</v>
      </c>
      <c r="H146" s="204">
        <v>7695419</v>
      </c>
      <c r="I146" s="161" t="s">
        <v>493</v>
      </c>
      <c r="J146" s="135" t="s">
        <v>453</v>
      </c>
      <c r="K146" s="238">
        <v>749.28</v>
      </c>
      <c r="L146" s="155">
        <v>749.28</v>
      </c>
      <c r="M146" s="121"/>
      <c r="N146" s="211">
        <f t="shared" si="22"/>
        <v>0</v>
      </c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</row>
    <row r="147" spans="1:51" ht="24">
      <c r="A147" s="221" t="s">
        <v>570</v>
      </c>
      <c r="B147" s="81">
        <v>159</v>
      </c>
      <c r="C147" s="119" t="s">
        <v>373</v>
      </c>
      <c r="D147" s="254">
        <v>940</v>
      </c>
      <c r="E147" s="18">
        <v>1</v>
      </c>
      <c r="F147" s="136" t="s">
        <v>421</v>
      </c>
      <c r="G147" s="193" t="s">
        <v>19</v>
      </c>
      <c r="H147" s="204">
        <v>7581228</v>
      </c>
      <c r="I147" s="161" t="s">
        <v>491</v>
      </c>
      <c r="J147" s="135" t="s">
        <v>454</v>
      </c>
      <c r="K147" s="238">
        <v>940</v>
      </c>
      <c r="L147" s="155">
        <v>940</v>
      </c>
      <c r="M147" s="121"/>
      <c r="N147" s="211">
        <f t="shared" si="22"/>
        <v>0</v>
      </c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</row>
    <row r="148" spans="1:51" s="243" customFormat="1" ht="24">
      <c r="A148" s="236" t="s">
        <v>570</v>
      </c>
      <c r="B148" s="212">
        <v>159</v>
      </c>
      <c r="C148" s="251" t="s">
        <v>374</v>
      </c>
      <c r="D148" s="254">
        <v>137.80000000000001</v>
      </c>
      <c r="E148" s="128">
        <v>1</v>
      </c>
      <c r="F148" s="245" t="s">
        <v>422</v>
      </c>
      <c r="G148" s="239" t="s">
        <v>19</v>
      </c>
      <c r="H148" s="192"/>
      <c r="I148" s="183" t="s">
        <v>494</v>
      </c>
      <c r="J148" s="135" t="s">
        <v>455</v>
      </c>
      <c r="K148" s="238">
        <v>137.80000000000001</v>
      </c>
      <c r="L148" s="155">
        <v>137.80000000000001</v>
      </c>
      <c r="M148" s="180"/>
      <c r="N148" s="242">
        <f t="shared" si="22"/>
        <v>0</v>
      </c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</row>
    <row r="149" spans="1:51" ht="24">
      <c r="A149" s="221" t="s">
        <v>570</v>
      </c>
      <c r="B149" s="81">
        <v>159</v>
      </c>
      <c r="C149" s="119" t="s">
        <v>375</v>
      </c>
      <c r="D149" s="254">
        <v>30.13</v>
      </c>
      <c r="E149" s="18">
        <v>1</v>
      </c>
      <c r="F149" s="145" t="s">
        <v>423</v>
      </c>
      <c r="G149" s="193" t="s">
        <v>19</v>
      </c>
      <c r="H149" s="204">
        <v>7758743</v>
      </c>
      <c r="I149" s="161" t="s">
        <v>495</v>
      </c>
      <c r="J149" s="135" t="s">
        <v>456</v>
      </c>
      <c r="K149" s="238">
        <v>30.13</v>
      </c>
      <c r="L149" s="155">
        <v>30.13</v>
      </c>
      <c r="M149" s="121"/>
      <c r="N149" s="211">
        <f t="shared" si="22"/>
        <v>0</v>
      </c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</row>
    <row r="150" spans="1:51" s="243" customFormat="1" ht="48">
      <c r="A150" s="236" t="s">
        <v>570</v>
      </c>
      <c r="B150" s="212">
        <v>159</v>
      </c>
      <c r="C150" s="251" t="s">
        <v>572</v>
      </c>
      <c r="D150" s="254">
        <v>80</v>
      </c>
      <c r="E150" s="128"/>
      <c r="F150" s="255" t="s">
        <v>573</v>
      </c>
      <c r="G150" s="239" t="s">
        <v>19</v>
      </c>
      <c r="H150" s="192"/>
      <c r="I150" s="183" t="s">
        <v>574</v>
      </c>
      <c r="J150" s="135" t="s">
        <v>575</v>
      </c>
      <c r="K150" s="238">
        <v>80</v>
      </c>
      <c r="L150" s="155">
        <v>80</v>
      </c>
      <c r="M150" s="180"/>
      <c r="N150" s="242">
        <f t="shared" si="22"/>
        <v>0</v>
      </c>
      <c r="O150" s="278"/>
      <c r="P150" s="278"/>
      <c r="Q150" s="278"/>
      <c r="R150" s="278"/>
      <c r="S150" s="278"/>
      <c r="T150" s="278"/>
      <c r="U150" s="278"/>
      <c r="V150" s="278"/>
      <c r="W150" s="278"/>
      <c r="X150" s="278"/>
    </row>
    <row r="151" spans="1:51">
      <c r="A151" s="158"/>
      <c r="B151" s="222"/>
      <c r="C151" s="127" t="s">
        <v>504</v>
      </c>
      <c r="D151" s="156">
        <f>SUM(D111:D150)</f>
        <v>82990.003000000041</v>
      </c>
      <c r="E151" s="154">
        <f>SUM(E111:E149)</f>
        <v>38</v>
      </c>
      <c r="F151" s="125"/>
      <c r="G151" s="201"/>
      <c r="H151" s="126"/>
      <c r="I151" s="216"/>
      <c r="J151" s="125"/>
      <c r="K151" s="156">
        <f>SUM(K111:K150)</f>
        <v>82989.699000000037</v>
      </c>
      <c r="L151" s="156">
        <f>SUM(L111:L149)+L150</f>
        <v>82989.704000000027</v>
      </c>
      <c r="M151" s="156">
        <f>SUM(M111:M149)</f>
        <v>0</v>
      </c>
      <c r="N151" s="156">
        <f>SUM(N111:N150)</f>
        <v>-4.9999999999954525E-3</v>
      </c>
      <c r="O151" s="278"/>
      <c r="P151" s="278"/>
      <c r="Q151" s="278"/>
      <c r="R151" s="278"/>
      <c r="S151" s="278"/>
      <c r="T151" s="278"/>
      <c r="U151" s="278"/>
      <c r="V151" s="278"/>
      <c r="W151" s="278"/>
      <c r="X151" s="278"/>
    </row>
    <row r="152" spans="1:51" ht="24">
      <c r="A152" s="221" t="s">
        <v>570</v>
      </c>
      <c r="B152" s="159">
        <v>161</v>
      </c>
      <c r="C152" s="145" t="s">
        <v>503</v>
      </c>
      <c r="D152" s="159">
        <v>8791.9</v>
      </c>
      <c r="E152" s="162"/>
      <c r="F152" s="163"/>
      <c r="G152" s="196"/>
      <c r="H152" s="164"/>
      <c r="I152" s="165"/>
      <c r="J152" s="163"/>
      <c r="K152" s="159">
        <v>8791.84</v>
      </c>
      <c r="L152" s="159">
        <v>8791.84</v>
      </c>
      <c r="M152" s="121"/>
      <c r="N152" s="81">
        <f>K152-L152</f>
        <v>0</v>
      </c>
      <c r="O152" s="278"/>
      <c r="P152" s="278"/>
      <c r="Q152" s="278"/>
      <c r="R152" s="278"/>
      <c r="S152" s="278"/>
      <c r="T152" s="278"/>
      <c r="U152" s="278"/>
      <c r="V152" s="278"/>
      <c r="W152" s="278"/>
      <c r="X152" s="278"/>
    </row>
    <row r="153" spans="1:51">
      <c r="A153" s="158"/>
      <c r="B153" s="276"/>
      <c r="C153" s="127" t="s">
        <v>505</v>
      </c>
      <c r="D153" s="172">
        <f>D152</f>
        <v>8791.9</v>
      </c>
      <c r="E153" s="166"/>
      <c r="F153" s="167"/>
      <c r="G153" s="197"/>
      <c r="H153" s="168"/>
      <c r="I153" s="169"/>
      <c r="J153" s="167"/>
      <c r="K153" s="172">
        <f>K152</f>
        <v>8791.84</v>
      </c>
      <c r="L153" s="172">
        <f>L152</f>
        <v>8791.84</v>
      </c>
      <c r="M153" s="172">
        <f t="shared" ref="M153:N153" si="24">M152</f>
        <v>0</v>
      </c>
      <c r="N153" s="172">
        <f t="shared" si="24"/>
        <v>0</v>
      </c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43"/>
      <c r="Z153" s="243"/>
      <c r="AA153" s="243"/>
      <c r="AB153" s="243"/>
      <c r="AC153" s="243"/>
      <c r="AD153" s="243"/>
      <c r="AE153" s="243"/>
      <c r="AF153" s="243"/>
      <c r="AG153" s="243"/>
      <c r="AH153" s="243"/>
      <c r="AI153" s="243"/>
      <c r="AJ153" s="243"/>
      <c r="AK153" s="243"/>
      <c r="AL153" s="243"/>
      <c r="AM153" s="243"/>
      <c r="AN153" s="243"/>
      <c r="AO153" s="243"/>
      <c r="AP153" s="243"/>
      <c r="AQ153" s="243"/>
      <c r="AR153" s="243"/>
      <c r="AS153" s="243"/>
      <c r="AT153" s="243"/>
      <c r="AU153" s="243"/>
      <c r="AV153" s="243"/>
      <c r="AW153" s="243"/>
      <c r="AX153" s="243"/>
      <c r="AY153" s="243"/>
    </row>
    <row r="154" spans="1:51" s="227" customFormat="1" ht="24">
      <c r="A154" s="236" t="s">
        <v>570</v>
      </c>
      <c r="B154" s="182">
        <v>163</v>
      </c>
      <c r="C154" s="174" t="s">
        <v>533</v>
      </c>
      <c r="D154" s="182">
        <v>4400.97</v>
      </c>
      <c r="E154" s="178"/>
      <c r="F154" s="135" t="s">
        <v>395</v>
      </c>
      <c r="G154" s="198" t="s">
        <v>562</v>
      </c>
      <c r="H154" s="192">
        <v>7419676</v>
      </c>
      <c r="I154" s="183" t="s">
        <v>537</v>
      </c>
      <c r="J154" s="135" t="s">
        <v>538</v>
      </c>
      <c r="K154" s="182">
        <v>4400.97</v>
      </c>
      <c r="L154" s="182">
        <v>4400.97</v>
      </c>
      <c r="M154" s="180"/>
      <c r="N154" s="212">
        <f>K154-L154</f>
        <v>0</v>
      </c>
      <c r="O154" s="278"/>
      <c r="P154" s="278"/>
      <c r="Q154" s="278"/>
      <c r="R154" s="278"/>
      <c r="S154" s="278"/>
      <c r="T154" s="278"/>
      <c r="U154" s="278"/>
      <c r="V154" s="278"/>
      <c r="W154" s="278"/>
      <c r="X154" s="278"/>
      <c r="Y154" s="243"/>
      <c r="Z154" s="243"/>
      <c r="AA154" s="243"/>
      <c r="AB154" s="243"/>
      <c r="AC154" s="243"/>
      <c r="AD154" s="243"/>
      <c r="AE154" s="243"/>
      <c r="AF154" s="243"/>
      <c r="AG154" s="243"/>
      <c r="AH154" s="243"/>
      <c r="AI154" s="243"/>
      <c r="AJ154" s="243"/>
      <c r="AK154" s="243"/>
      <c r="AL154" s="243"/>
      <c r="AM154" s="243"/>
      <c r="AN154" s="243"/>
      <c r="AO154" s="243"/>
      <c r="AP154" s="243"/>
      <c r="AQ154" s="243"/>
      <c r="AR154" s="243"/>
      <c r="AS154" s="243"/>
      <c r="AT154" s="243"/>
      <c r="AU154" s="243"/>
      <c r="AV154" s="243"/>
      <c r="AW154" s="243"/>
      <c r="AX154" s="243"/>
      <c r="AY154" s="243"/>
    </row>
    <row r="155" spans="1:51" s="227" customFormat="1" ht="36">
      <c r="A155" s="236" t="s">
        <v>570</v>
      </c>
      <c r="B155" s="182">
        <v>163</v>
      </c>
      <c r="C155" s="174" t="s">
        <v>534</v>
      </c>
      <c r="D155" s="182">
        <v>3958.08</v>
      </c>
      <c r="E155" s="178"/>
      <c r="F155" s="135" t="s">
        <v>395</v>
      </c>
      <c r="G155" s="198" t="s">
        <v>562</v>
      </c>
      <c r="H155" s="192">
        <v>7553345</v>
      </c>
      <c r="I155" s="183" t="s">
        <v>535</v>
      </c>
      <c r="J155" s="135" t="s">
        <v>536</v>
      </c>
      <c r="K155" s="182">
        <v>3958.08</v>
      </c>
      <c r="L155" s="182">
        <v>3958.08</v>
      </c>
      <c r="M155" s="180"/>
      <c r="N155" s="212">
        <f t="shared" ref="N155:N159" si="25">K155-L155</f>
        <v>0</v>
      </c>
      <c r="O155" s="278"/>
      <c r="P155" s="278"/>
      <c r="Q155" s="278"/>
      <c r="R155" s="278"/>
      <c r="S155" s="278"/>
      <c r="T155" s="278"/>
      <c r="U155" s="278"/>
      <c r="V155" s="278"/>
      <c r="W155" s="278"/>
      <c r="X155" s="278"/>
      <c r="Y155" s="243"/>
      <c r="Z155" s="243"/>
      <c r="AA155" s="243"/>
      <c r="AB155" s="243"/>
      <c r="AC155" s="243"/>
      <c r="AD155" s="243"/>
      <c r="AE155" s="243"/>
      <c r="AF155" s="243"/>
      <c r="AG155" s="243"/>
      <c r="AH155" s="243"/>
      <c r="AI155" s="243"/>
      <c r="AJ155" s="243"/>
      <c r="AK155" s="243"/>
      <c r="AL155" s="243"/>
      <c r="AM155" s="243"/>
      <c r="AN155" s="243"/>
      <c r="AO155" s="243"/>
      <c r="AP155" s="243"/>
      <c r="AQ155" s="243"/>
      <c r="AR155" s="243"/>
      <c r="AS155" s="243"/>
      <c r="AT155" s="243"/>
      <c r="AU155" s="243"/>
      <c r="AV155" s="243"/>
      <c r="AW155" s="243"/>
      <c r="AX155" s="243"/>
      <c r="AY155" s="243"/>
    </row>
    <row r="156" spans="1:51" s="227" customFormat="1" ht="36">
      <c r="A156" s="236" t="s">
        <v>570</v>
      </c>
      <c r="B156" s="182">
        <v>163</v>
      </c>
      <c r="C156" s="174" t="s">
        <v>534</v>
      </c>
      <c r="D156" s="182">
        <v>9665.81</v>
      </c>
      <c r="E156" s="178"/>
      <c r="F156" s="135" t="s">
        <v>395</v>
      </c>
      <c r="G156" s="194" t="s">
        <v>561</v>
      </c>
      <c r="H156" s="261">
        <v>7736527</v>
      </c>
      <c r="I156" s="183" t="s">
        <v>541</v>
      </c>
      <c r="J156" s="275" t="s">
        <v>592</v>
      </c>
      <c r="K156" s="182">
        <v>9665.49</v>
      </c>
      <c r="L156" s="182">
        <v>9665.49</v>
      </c>
      <c r="M156" s="180"/>
      <c r="N156" s="212">
        <f t="shared" si="25"/>
        <v>0</v>
      </c>
      <c r="O156" s="278"/>
      <c r="P156" s="278"/>
      <c r="Q156" s="278"/>
      <c r="R156" s="278"/>
      <c r="S156" s="278"/>
      <c r="T156" s="278"/>
      <c r="U156" s="278"/>
      <c r="V156" s="278"/>
      <c r="W156" s="278"/>
      <c r="X156" s="278"/>
      <c r="Y156" s="243"/>
      <c r="Z156" s="243"/>
      <c r="AA156" s="243"/>
      <c r="AB156" s="243"/>
      <c r="AC156" s="243"/>
      <c r="AD156" s="243"/>
      <c r="AE156" s="243"/>
      <c r="AF156" s="243"/>
      <c r="AG156" s="243"/>
      <c r="AH156" s="243"/>
      <c r="AI156" s="243"/>
      <c r="AJ156" s="243"/>
      <c r="AK156" s="243"/>
      <c r="AL156" s="243"/>
      <c r="AM156" s="243"/>
      <c r="AN156" s="243"/>
      <c r="AO156" s="243"/>
      <c r="AP156" s="243"/>
      <c r="AQ156" s="243"/>
      <c r="AR156" s="243"/>
      <c r="AS156" s="243"/>
      <c r="AT156" s="243"/>
      <c r="AU156" s="243"/>
      <c r="AV156" s="243"/>
      <c r="AW156" s="243"/>
      <c r="AX156" s="243"/>
      <c r="AY156" s="243"/>
    </row>
    <row r="157" spans="1:51" ht="36">
      <c r="A157" s="221" t="s">
        <v>570</v>
      </c>
      <c r="B157" s="159">
        <v>163</v>
      </c>
      <c r="C157" s="181" t="s">
        <v>534</v>
      </c>
      <c r="D157" s="182">
        <v>1654.14</v>
      </c>
      <c r="E157" s="178"/>
      <c r="F157" s="135" t="s">
        <v>395</v>
      </c>
      <c r="G157" s="194" t="s">
        <v>561</v>
      </c>
      <c r="H157" s="182">
        <v>7698919</v>
      </c>
      <c r="I157" s="183" t="s">
        <v>539</v>
      </c>
      <c r="J157" s="135" t="s">
        <v>540</v>
      </c>
      <c r="K157" s="182">
        <v>1654.14</v>
      </c>
      <c r="L157" s="182">
        <f>492.95+1161.19</f>
        <v>1654.14</v>
      </c>
      <c r="M157" s="180"/>
      <c r="N157" s="212">
        <f t="shared" si="25"/>
        <v>0</v>
      </c>
      <c r="O157" s="278"/>
      <c r="P157" s="278"/>
      <c r="Q157" s="278"/>
      <c r="R157" s="278"/>
      <c r="S157" s="278"/>
      <c r="T157" s="278"/>
      <c r="U157" s="278"/>
      <c r="V157" s="278"/>
      <c r="W157" s="278"/>
      <c r="X157" s="278"/>
    </row>
    <row r="158" spans="1:51" ht="24">
      <c r="A158" s="221" t="s">
        <v>570</v>
      </c>
      <c r="B158" s="159">
        <v>163</v>
      </c>
      <c r="C158" s="181" t="s">
        <v>591</v>
      </c>
      <c r="D158" s="182">
        <v>12600</v>
      </c>
      <c r="E158" s="178"/>
      <c r="F158" s="179"/>
      <c r="G158" s="198"/>
      <c r="H158" s="192"/>
      <c r="I158" s="183"/>
      <c r="J158" s="179"/>
      <c r="K158" s="182">
        <v>12600</v>
      </c>
      <c r="L158" s="182">
        <v>12600</v>
      </c>
      <c r="M158" s="180"/>
      <c r="N158" s="212">
        <f t="shared" si="25"/>
        <v>0</v>
      </c>
      <c r="P158" s="51"/>
      <c r="Q158" s="51"/>
      <c r="R158" s="51"/>
      <c r="S158" s="51"/>
    </row>
    <row r="159" spans="1:51" ht="24">
      <c r="A159" s="221"/>
      <c r="B159" s="159"/>
      <c r="C159" s="181" t="s">
        <v>590</v>
      </c>
      <c r="D159" s="182">
        <v>1200</v>
      </c>
      <c r="E159" s="178"/>
      <c r="F159" s="179"/>
      <c r="G159" s="198"/>
      <c r="H159" s="192"/>
      <c r="I159" s="183"/>
      <c r="J159" s="179"/>
      <c r="K159" s="182">
        <v>1200</v>
      </c>
      <c r="L159" s="182">
        <v>1200</v>
      </c>
      <c r="M159" s="180"/>
      <c r="N159" s="212">
        <f t="shared" si="25"/>
        <v>0</v>
      </c>
      <c r="P159" s="51"/>
      <c r="Q159" s="51"/>
      <c r="R159" s="51"/>
      <c r="S159" s="51"/>
    </row>
    <row r="160" spans="1:51">
      <c r="A160" s="158"/>
      <c r="B160" s="222"/>
      <c r="C160" s="127" t="s">
        <v>531</v>
      </c>
      <c r="D160" s="172">
        <f>SUM(D154:D159)</f>
        <v>33479</v>
      </c>
      <c r="E160" s="166"/>
      <c r="F160" s="167"/>
      <c r="G160" s="197"/>
      <c r="H160" s="168"/>
      <c r="I160" s="169"/>
      <c r="J160" s="167"/>
      <c r="K160" s="172">
        <f>K158+K157+K156+K155+K154+K159</f>
        <v>33478.68</v>
      </c>
      <c r="L160" s="172">
        <f>L158+L157+L156+L155+L154+L159</f>
        <v>33478.68</v>
      </c>
      <c r="M160" s="172">
        <f t="shared" ref="M160:N160" si="26">M158+M157+M156+M155+M154</f>
        <v>0</v>
      </c>
      <c r="N160" s="172">
        <f t="shared" si="26"/>
        <v>0</v>
      </c>
      <c r="P160" s="51"/>
      <c r="Q160" s="51"/>
      <c r="R160" s="51"/>
      <c r="S160" s="51"/>
    </row>
    <row r="161" spans="1:17">
      <c r="A161" s="221" t="s">
        <v>570</v>
      </c>
      <c r="B161" s="159">
        <v>169</v>
      </c>
      <c r="C161" s="173" t="s">
        <v>506</v>
      </c>
      <c r="D161" s="159">
        <v>280</v>
      </c>
      <c r="E161" s="159">
        <v>70</v>
      </c>
      <c r="F161" s="217" t="s">
        <v>513</v>
      </c>
      <c r="G161" s="196" t="s">
        <v>19</v>
      </c>
      <c r="H161" s="164"/>
      <c r="I161" s="161" t="s">
        <v>530</v>
      </c>
      <c r="J161" s="135" t="s">
        <v>519</v>
      </c>
      <c r="K161" s="159">
        <v>280</v>
      </c>
      <c r="L161" s="159">
        <v>280</v>
      </c>
      <c r="M161" s="121"/>
      <c r="N161" s="81">
        <f>K161-L161</f>
        <v>0</v>
      </c>
      <c r="O161" s="39"/>
      <c r="P161" s="39"/>
      <c r="Q161" s="39"/>
    </row>
    <row r="162" spans="1:17">
      <c r="A162" s="221" t="s">
        <v>570</v>
      </c>
      <c r="B162" s="159">
        <v>169</v>
      </c>
      <c r="C162" s="174" t="s">
        <v>507</v>
      </c>
      <c r="D162" s="159">
        <v>56.165999999999997</v>
      </c>
      <c r="E162" s="159">
        <v>5</v>
      </c>
      <c r="F162" s="217" t="s">
        <v>514</v>
      </c>
      <c r="G162" s="196" t="s">
        <v>19</v>
      </c>
      <c r="H162" s="164"/>
      <c r="I162" s="161" t="s">
        <v>528</v>
      </c>
      <c r="J162" s="135" t="s">
        <v>520</v>
      </c>
      <c r="K162" s="159">
        <v>56.165999999999997</v>
      </c>
      <c r="L162" s="159">
        <v>56.165999999999997</v>
      </c>
      <c r="M162" s="121"/>
      <c r="N162" s="81">
        <f t="shared" ref="N162:N169" si="27">K162-L162</f>
        <v>0</v>
      </c>
      <c r="O162" s="39"/>
      <c r="P162" s="39"/>
      <c r="Q162" s="39"/>
    </row>
    <row r="163" spans="1:17" ht="24">
      <c r="A163" s="221" t="s">
        <v>570</v>
      </c>
      <c r="B163" s="159">
        <v>169</v>
      </c>
      <c r="C163" s="174" t="s">
        <v>508</v>
      </c>
      <c r="D163" s="159">
        <v>10.8</v>
      </c>
      <c r="E163" s="159">
        <v>20</v>
      </c>
      <c r="F163" s="217" t="s">
        <v>515</v>
      </c>
      <c r="G163" s="196" t="s">
        <v>19</v>
      </c>
      <c r="H163" s="164"/>
      <c r="I163" s="161" t="s">
        <v>527</v>
      </c>
      <c r="J163" s="135" t="s">
        <v>521</v>
      </c>
      <c r="K163" s="159">
        <v>10.8</v>
      </c>
      <c r="L163" s="159">
        <v>10.8</v>
      </c>
      <c r="M163" s="121"/>
      <c r="N163" s="81">
        <f t="shared" si="27"/>
        <v>0</v>
      </c>
      <c r="O163" s="39"/>
      <c r="P163" s="39"/>
      <c r="Q163" s="39"/>
    </row>
    <row r="164" spans="1:17" ht="24">
      <c r="A164" s="221" t="s">
        <v>570</v>
      </c>
      <c r="B164" s="159">
        <v>169</v>
      </c>
      <c r="C164" s="174" t="s">
        <v>509</v>
      </c>
      <c r="D164" s="159">
        <v>36.24</v>
      </c>
      <c r="E164" s="159">
        <v>8</v>
      </c>
      <c r="F164" s="217" t="s">
        <v>516</v>
      </c>
      <c r="G164" s="196" t="s">
        <v>19</v>
      </c>
      <c r="H164" s="164"/>
      <c r="I164" s="161" t="s">
        <v>526</v>
      </c>
      <c r="J164" s="135" t="s">
        <v>522</v>
      </c>
      <c r="K164" s="159">
        <v>36.24</v>
      </c>
      <c r="L164" s="159">
        <v>36.24</v>
      </c>
      <c r="M164" s="121"/>
      <c r="N164" s="81">
        <f t="shared" si="27"/>
        <v>0</v>
      </c>
      <c r="O164" s="39"/>
      <c r="P164" s="39"/>
      <c r="Q164" s="39"/>
    </row>
    <row r="165" spans="1:17" ht="24">
      <c r="A165" s="221" t="s">
        <v>570</v>
      </c>
      <c r="B165" s="159">
        <v>169</v>
      </c>
      <c r="C165" s="174" t="s">
        <v>510</v>
      </c>
      <c r="D165" s="159">
        <v>10</v>
      </c>
      <c r="E165" s="159">
        <v>10</v>
      </c>
      <c r="F165" s="217" t="s">
        <v>517</v>
      </c>
      <c r="G165" s="196" t="s">
        <v>19</v>
      </c>
      <c r="H165" s="164"/>
      <c r="I165" s="161" t="s">
        <v>525</v>
      </c>
      <c r="J165" s="135" t="s">
        <v>523</v>
      </c>
      <c r="K165" s="159">
        <v>10</v>
      </c>
      <c r="L165" s="159">
        <v>10</v>
      </c>
      <c r="M165" s="121"/>
      <c r="N165" s="81">
        <f t="shared" si="27"/>
        <v>0</v>
      </c>
      <c r="O165" s="39"/>
      <c r="P165" s="39"/>
      <c r="Q165" s="39"/>
    </row>
    <row r="166" spans="1:17">
      <c r="A166" s="221" t="s">
        <v>570</v>
      </c>
      <c r="B166" s="159">
        <v>169</v>
      </c>
      <c r="C166" s="175" t="s">
        <v>511</v>
      </c>
      <c r="D166" s="81">
        <v>91.896000000000001</v>
      </c>
      <c r="E166" s="81">
        <v>10</v>
      </c>
      <c r="F166" s="218" t="s">
        <v>518</v>
      </c>
      <c r="G166" s="196" t="s">
        <v>19</v>
      </c>
      <c r="H166" s="171"/>
      <c r="I166" s="161" t="s">
        <v>529</v>
      </c>
      <c r="J166" s="135" t="s">
        <v>524</v>
      </c>
      <c r="K166" s="81">
        <v>91.896000000000001</v>
      </c>
      <c r="L166" s="81">
        <v>91.896000000000001</v>
      </c>
      <c r="M166" s="121"/>
      <c r="N166" s="81">
        <f t="shared" si="27"/>
        <v>0</v>
      </c>
      <c r="O166" s="39"/>
      <c r="P166" s="39"/>
      <c r="Q166" s="39"/>
    </row>
    <row r="167" spans="1:17">
      <c r="A167" s="221" t="s">
        <v>570</v>
      </c>
      <c r="B167" s="159">
        <v>169</v>
      </c>
      <c r="C167" s="175" t="s">
        <v>512</v>
      </c>
      <c r="D167" s="81">
        <v>424.58</v>
      </c>
      <c r="E167" s="81">
        <v>10</v>
      </c>
      <c r="F167" s="218"/>
      <c r="G167" s="199"/>
      <c r="H167" s="171"/>
      <c r="I167" s="161"/>
      <c r="J167" s="171"/>
      <c r="K167" s="81">
        <v>424.58</v>
      </c>
      <c r="L167" s="81">
        <v>424.58</v>
      </c>
      <c r="M167" s="121"/>
      <c r="N167" s="81">
        <f t="shared" si="27"/>
        <v>0</v>
      </c>
      <c r="O167" s="39"/>
      <c r="P167" s="39"/>
      <c r="Q167" s="39"/>
    </row>
    <row r="168" spans="1:17">
      <c r="A168" s="221" t="s">
        <v>570</v>
      </c>
      <c r="B168" s="159"/>
      <c r="C168" s="175" t="s">
        <v>545</v>
      </c>
      <c r="D168" s="213">
        <v>13.118</v>
      </c>
      <c r="E168" s="81">
        <v>1</v>
      </c>
      <c r="F168" s="218"/>
      <c r="G168" s="199"/>
      <c r="H168" s="171"/>
      <c r="I168" s="161"/>
      <c r="J168" s="171"/>
      <c r="K168" s="213">
        <v>13.118</v>
      </c>
      <c r="L168" s="213">
        <v>13.118</v>
      </c>
      <c r="M168" s="213">
        <f>L168-K168</f>
        <v>0</v>
      </c>
      <c r="N168" s="81"/>
      <c r="O168" s="39"/>
      <c r="P168" s="39"/>
      <c r="Q168" s="39"/>
    </row>
    <row r="169" spans="1:17">
      <c r="A169" s="221" t="s">
        <v>570</v>
      </c>
      <c r="B169" s="159">
        <v>169</v>
      </c>
      <c r="C169" s="175" t="s">
        <v>512</v>
      </c>
      <c r="D169" s="81">
        <v>369.2</v>
      </c>
      <c r="E169" s="81">
        <v>1</v>
      </c>
      <c r="F169" s="218"/>
      <c r="G169" s="199"/>
      <c r="H169" s="171"/>
      <c r="I169" s="161"/>
      <c r="J169" s="171"/>
      <c r="K169" s="81">
        <v>369.2</v>
      </c>
      <c r="L169" s="81">
        <v>369.2</v>
      </c>
      <c r="M169" s="121"/>
      <c r="N169" s="81">
        <f t="shared" si="27"/>
        <v>0</v>
      </c>
      <c r="O169" s="39"/>
      <c r="P169" s="39"/>
      <c r="Q169" s="39"/>
    </row>
    <row r="170" spans="1:17">
      <c r="A170" s="158"/>
      <c r="B170" s="158"/>
      <c r="C170" s="127" t="s">
        <v>532</v>
      </c>
      <c r="D170" s="277">
        <f>D161+D162+D163+D164+D165+D166+D167+D169+D168</f>
        <v>1292</v>
      </c>
      <c r="E170" s="42">
        <f t="shared" ref="E170:N170" si="28">E161+E162+E163+E164+E165+E166+E167+E169+E168</f>
        <v>135</v>
      </c>
      <c r="F170" s="219"/>
      <c r="G170" s="195"/>
      <c r="H170" s="42">
        <f t="shared" si="28"/>
        <v>0</v>
      </c>
      <c r="I170" s="42"/>
      <c r="J170" s="42"/>
      <c r="K170" s="277">
        <f t="shared" si="28"/>
        <v>1292</v>
      </c>
      <c r="L170" s="277">
        <f t="shared" si="28"/>
        <v>1292</v>
      </c>
      <c r="M170" s="42">
        <f t="shared" si="28"/>
        <v>0</v>
      </c>
      <c r="N170" s="42">
        <f t="shared" si="28"/>
        <v>0</v>
      </c>
      <c r="O170" s="51"/>
      <c r="P170" s="51"/>
      <c r="Q170" s="51"/>
    </row>
    <row r="171" spans="1:17" ht="24.75">
      <c r="A171" s="221" t="s">
        <v>570</v>
      </c>
      <c r="B171" s="81">
        <v>414</v>
      </c>
      <c r="C171" s="70" t="s">
        <v>542</v>
      </c>
      <c r="D171" s="81">
        <v>5000</v>
      </c>
      <c r="E171" s="81">
        <v>1</v>
      </c>
      <c r="F171" s="217" t="s">
        <v>547</v>
      </c>
      <c r="G171" s="199" t="s">
        <v>561</v>
      </c>
      <c r="H171" s="81">
        <v>7816273</v>
      </c>
      <c r="I171" s="161" t="s">
        <v>553</v>
      </c>
      <c r="J171" s="135" t="s">
        <v>554</v>
      </c>
      <c r="K171" s="81">
        <f>D171</f>
        <v>5000</v>
      </c>
      <c r="L171" s="81">
        <f>K171</f>
        <v>5000</v>
      </c>
      <c r="M171" s="121"/>
      <c r="N171" s="81">
        <f t="shared" ref="N171:N173" si="29">K171-L171</f>
        <v>0</v>
      </c>
    </row>
    <row r="172" spans="1:17">
      <c r="A172" s="221" t="s">
        <v>570</v>
      </c>
      <c r="B172" s="81">
        <v>414</v>
      </c>
      <c r="C172" s="70" t="s">
        <v>543</v>
      </c>
      <c r="D172" s="81">
        <v>586.88</v>
      </c>
      <c r="E172" s="81">
        <v>4</v>
      </c>
      <c r="F172" s="173" t="s">
        <v>548</v>
      </c>
      <c r="G172" s="199" t="s">
        <v>19</v>
      </c>
      <c r="H172" s="81">
        <v>7682503</v>
      </c>
      <c r="I172" s="161" t="s">
        <v>555</v>
      </c>
      <c r="J172" s="135" t="s">
        <v>550</v>
      </c>
      <c r="K172" s="81">
        <f t="shared" ref="K172:K173" si="30">D172</f>
        <v>586.88</v>
      </c>
      <c r="L172" s="81">
        <f t="shared" ref="L172:L173" si="31">K172</f>
        <v>586.88</v>
      </c>
      <c r="M172" s="121"/>
      <c r="N172" s="81">
        <f t="shared" si="29"/>
        <v>0</v>
      </c>
    </row>
    <row r="173" spans="1:17" ht="36.75">
      <c r="A173" s="221" t="s">
        <v>570</v>
      </c>
      <c r="B173" s="81">
        <v>414</v>
      </c>
      <c r="C173" s="83" t="s">
        <v>544</v>
      </c>
      <c r="D173" s="81">
        <v>6891.36</v>
      </c>
      <c r="E173" s="81">
        <v>70</v>
      </c>
      <c r="F173" s="173" t="s">
        <v>549</v>
      </c>
      <c r="G173" s="199" t="s">
        <v>563</v>
      </c>
      <c r="H173" s="81">
        <v>7664510</v>
      </c>
      <c r="I173" s="161" t="s">
        <v>556</v>
      </c>
      <c r="J173" s="135" t="s">
        <v>551</v>
      </c>
      <c r="K173" s="81">
        <f t="shared" si="30"/>
        <v>6891.36</v>
      </c>
      <c r="L173" s="81">
        <f t="shared" si="31"/>
        <v>6891.36</v>
      </c>
      <c r="M173" s="121"/>
      <c r="N173" s="81">
        <f t="shared" si="29"/>
        <v>0</v>
      </c>
    </row>
    <row r="174" spans="1:17">
      <c r="A174" s="158"/>
      <c r="B174" s="158"/>
      <c r="C174" s="127" t="s">
        <v>552</v>
      </c>
      <c r="D174" s="42">
        <f>SUM(D171:D173)</f>
        <v>12478.24</v>
      </c>
      <c r="E174" s="42">
        <f>SUM(E171:E173)</f>
        <v>75</v>
      </c>
      <c r="F174" s="190"/>
      <c r="G174" s="200"/>
      <c r="H174" s="190"/>
      <c r="I174" s="191"/>
      <c r="J174" s="190"/>
      <c r="K174" s="42">
        <f>SUM(K171:K173)</f>
        <v>12478.24</v>
      </c>
      <c r="L174" s="42">
        <f>SUM(L171:L173)</f>
        <v>12478.24</v>
      </c>
      <c r="M174" s="42"/>
      <c r="N174" s="42"/>
    </row>
    <row r="175" spans="1:17">
      <c r="A175" s="121"/>
      <c r="B175" s="121"/>
      <c r="C175" s="160"/>
      <c r="D175" s="81"/>
      <c r="E175" s="170"/>
      <c r="F175" s="171"/>
      <c r="G175" s="171"/>
      <c r="H175" s="171"/>
      <c r="I175" s="161"/>
      <c r="J175" s="171"/>
      <c r="K175" s="81"/>
      <c r="L175" s="81"/>
      <c r="M175" s="121"/>
      <c r="N175" s="121"/>
    </row>
    <row r="176" spans="1:17">
      <c r="B176" s="220"/>
      <c r="C176" s="220"/>
      <c r="D176" s="220"/>
      <c r="E176" s="220"/>
    </row>
    <row r="177" spans="2:5">
      <c r="B177" s="220"/>
      <c r="C177" s="220" t="s">
        <v>569</v>
      </c>
      <c r="D177" s="220" t="s">
        <v>566</v>
      </c>
      <c r="E177" s="220"/>
    </row>
    <row r="178" spans="2:5" ht="25.5" customHeight="1">
      <c r="B178" s="220"/>
      <c r="C178" s="220" t="s">
        <v>567</v>
      </c>
      <c r="D178" s="220" t="s">
        <v>568</v>
      </c>
      <c r="E178" s="220"/>
    </row>
    <row r="179" spans="2:5">
      <c r="B179" s="220"/>
      <c r="C179" s="220"/>
      <c r="D179" s="220"/>
      <c r="E179" s="220"/>
    </row>
  </sheetData>
  <mergeCells count="2">
    <mergeCell ref="A2:N2"/>
    <mergeCell ref="A3:N3"/>
  </mergeCells>
  <dataValidations count="1">
    <dataValidation allowBlank="1" showInputMessage="1" showErrorMessage="1" prompt="Введите наименование на гос.языке" sqref="C137:C150"/>
  </dataValidations>
  <pageMargins left="0.25" right="0.25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гз</vt:lpstr>
      <vt:lpstr>гз (2)01,02,2024</vt:lpstr>
      <vt:lpstr>гз (2)01,03,24 (2)</vt:lpstr>
      <vt:lpstr>гз (2)01,12,24 (11)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2024-12-03T10:59:51Z</cp:lastPrinted>
  <dcterms:created xsi:type="dcterms:W3CDTF">2006-09-16T00:00:00Z</dcterms:created>
  <dcterms:modified xsi:type="dcterms:W3CDTF">2025-01-29T07:19:10Z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5DD3D2DA0616446E83FF94764FC41F7D_13</vt:lpwstr>
  </property>
  <property fmtid="{D5CDD505-2E9C-101B-9397-08002B2CF9AE}" pid="3" name="KSOProductBuildVer">
    <vt:lpwstr>1049-12.2.0.18283</vt:lpwstr>
  </property>
</Properties>
</file>